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ntb.sharepoint.com/sites/AlaCTC-ELProgram/Shared Documents/680 Full RFP (TO #6)/3 - RFP Development/RFP Sections/2 - Appendices/Appendix D - Forms/10 - Price Proposal Forms/"/>
    </mc:Choice>
  </mc:AlternateContent>
  <xr:revisionPtr revIDLastSave="32" documentId="8_{B9A38C54-321F-4792-A389-2F39704FBB3F}" xr6:coauthVersionLast="47" xr6:coauthVersionMax="47" xr10:uidLastSave="{AFA7CE7E-6826-4051-AF8A-354AB5370C51}"/>
  <workbookProtection workbookAlgorithmName="SHA-512" workbookHashValue="5TYOx/f5UObLpOQTWw5f39O9YfxzLnLPjWJm33UcqJeEpKChSzX3VDPF5WPkU8TcpzTuej7Ohe0zEtzd+jjUzA==" workbookSaltValue="+5TIzL/toSEo+D+pls1aUQ==" workbookSpinCount="100000" lockStructure="1"/>
  <bookViews>
    <workbookView xWindow="-120" yWindow="-120" windowWidth="29040" windowHeight="15840" tabRatio="804" firstSheet="8" activeTab="15" xr2:uid="{A51F34CA-6A16-4E59-BAEF-B97EB8625609}"/>
  </bookViews>
  <sheets>
    <sheet name="Instructions" sheetId="19" r:id="rId1"/>
    <sheet name="Project Summary" sheetId="3" r:id="rId2"/>
    <sheet name="1A Program Dev Detail" sheetId="4" r:id="rId3"/>
    <sheet name="1B Program Dev Summary" sheetId="8" r:id="rId4"/>
    <sheet name="2A Roadside Detail" sheetId="2" r:id="rId5"/>
    <sheet name="2B Roadside Summary" sheetId="1" r:id="rId6"/>
    <sheet name="2C Roadside Combination Matrix" sheetId="5" r:id="rId7"/>
    <sheet name="3A Host Detail" sheetId="6" r:id="rId8"/>
    <sheet name="3B Host Summary" sheetId="7" r:id="rId9"/>
    <sheet name="4A Host O&amp;M Detail" sheetId="11" r:id="rId10"/>
    <sheet name="4B Roadside O&amp;M Detail" sheetId="14" r:id="rId11"/>
    <sheet name="4C O&amp;M Summary" sheetId="12" r:id="rId12"/>
    <sheet name="5 Image Review Costs" sheetId="10" r:id="rId13"/>
    <sheet name="6 Add. Staff Rates" sheetId="15" r:id="rId14"/>
    <sheet name="7 Payment Schedule" sheetId="16" r:id="rId15"/>
    <sheet name="8 Prime and Sub LBE SLBE Commit" sheetId="17"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2" i="19" l="1"/>
  <c r="A109" i="19"/>
  <c r="D12" i="12"/>
  <c r="C12" i="12"/>
  <c r="B26" i="1"/>
  <c r="E12" i="12" l="1"/>
  <c r="E13" i="12" s="1"/>
  <c r="P7" i="14"/>
  <c r="P7" i="11"/>
  <c r="Q18" i="10"/>
  <c r="Q17" i="10"/>
  <c r="Q16" i="10"/>
  <c r="Q15" i="10"/>
  <c r="Q14" i="10"/>
  <c r="Q13" i="10"/>
  <c r="Q12" i="10"/>
  <c r="Q11" i="10"/>
  <c r="Q10" i="10"/>
  <c r="Q9" i="10"/>
  <c r="Q8" i="10"/>
  <c r="Q7" i="10"/>
  <c r="Q6" i="10"/>
  <c r="Q5" i="10"/>
  <c r="E21" i="10"/>
  <c r="D5" i="16"/>
  <c r="D4" i="16"/>
  <c r="O7" i="14"/>
  <c r="O8" i="14" s="1"/>
  <c r="N7" i="14"/>
  <c r="N8" i="14" s="1"/>
  <c r="M7" i="14"/>
  <c r="M8" i="14" s="1"/>
  <c r="L7" i="14"/>
  <c r="L8" i="14" s="1"/>
  <c r="K7" i="14"/>
  <c r="K8" i="14" s="1"/>
  <c r="J7" i="14"/>
  <c r="J8" i="14" s="1"/>
  <c r="I7" i="14"/>
  <c r="H7" i="14"/>
  <c r="O6" i="14"/>
  <c r="N6" i="14"/>
  <c r="M6" i="14"/>
  <c r="L6" i="14"/>
  <c r="K6" i="14"/>
  <c r="J6" i="14"/>
  <c r="I6" i="14"/>
  <c r="I8" i="14" s="1"/>
  <c r="H6" i="14"/>
  <c r="P6" i="14" s="1"/>
  <c r="O5" i="14"/>
  <c r="N5" i="14"/>
  <c r="M5" i="14"/>
  <c r="L5" i="14"/>
  <c r="K5" i="14"/>
  <c r="J5" i="14"/>
  <c r="I5" i="14"/>
  <c r="H5" i="14"/>
  <c r="P5" i="14" s="1"/>
  <c r="K8" i="11"/>
  <c r="H14" i="11"/>
  <c r="H15" i="11" s="1"/>
  <c r="G14" i="11"/>
  <c r="I14" i="11" s="1"/>
  <c r="I15" i="11" s="1"/>
  <c r="O7" i="11"/>
  <c r="O8" i="11" s="1"/>
  <c r="N7" i="11"/>
  <c r="N8" i="11" s="1"/>
  <c r="M7" i="11"/>
  <c r="M8" i="11" s="1"/>
  <c r="L7" i="11"/>
  <c r="L8" i="11" s="1"/>
  <c r="K7" i="11"/>
  <c r="J7" i="11"/>
  <c r="J8" i="11" s="1"/>
  <c r="I7" i="11"/>
  <c r="H7" i="11"/>
  <c r="E7" i="11"/>
  <c r="O6" i="11"/>
  <c r="N6" i="11"/>
  <c r="M6" i="11"/>
  <c r="L6" i="11"/>
  <c r="K6" i="11"/>
  <c r="J6" i="11"/>
  <c r="I6" i="11"/>
  <c r="I8" i="11" s="1"/>
  <c r="H6" i="11"/>
  <c r="E6" i="11"/>
  <c r="O5" i="11"/>
  <c r="N5" i="11"/>
  <c r="M5" i="11"/>
  <c r="L5" i="11"/>
  <c r="K5" i="11"/>
  <c r="J5" i="11"/>
  <c r="I5" i="11"/>
  <c r="H5" i="11"/>
  <c r="P5" i="11" s="1"/>
  <c r="E5" i="11"/>
  <c r="G14" i="14"/>
  <c r="H8" i="14" l="1"/>
  <c r="P6" i="11"/>
  <c r="P9" i="11" s="1"/>
  <c r="C4" i="12" s="1"/>
  <c r="I30" i="10"/>
  <c r="I29" i="10"/>
  <c r="I28" i="10"/>
  <c r="I27" i="10"/>
  <c r="I26" i="10"/>
  <c r="I25" i="10"/>
  <c r="I24" i="10"/>
  <c r="I23" i="10"/>
  <c r="I22" i="10"/>
  <c r="I21" i="10"/>
  <c r="H30" i="10"/>
  <c r="H29" i="10"/>
  <c r="H28" i="10"/>
  <c r="H27" i="10"/>
  <c r="H26" i="10"/>
  <c r="H25" i="10"/>
  <c r="H24" i="10"/>
  <c r="H23" i="10"/>
  <c r="H22" i="10"/>
  <c r="H21" i="10"/>
  <c r="G24" i="10"/>
  <c r="J14" i="11"/>
  <c r="J15" i="11" s="1"/>
  <c r="K14" i="11"/>
  <c r="K15" i="11" s="1"/>
  <c r="H8" i="11"/>
  <c r="P9" i="14"/>
  <c r="D4" i="12" s="1"/>
  <c r="F29" i="10"/>
  <c r="F30" i="10"/>
  <c r="F13" i="10"/>
  <c r="G13" i="10"/>
  <c r="H13" i="10"/>
  <c r="I13" i="10"/>
  <c r="J13" i="10"/>
  <c r="K13" i="10"/>
  <c r="L13" i="10"/>
  <c r="M13" i="10"/>
  <c r="F14" i="10"/>
  <c r="G14" i="10"/>
  <c r="H14" i="10"/>
  <c r="I14" i="10"/>
  <c r="J14" i="10"/>
  <c r="K14" i="10"/>
  <c r="L14" i="10"/>
  <c r="M14" i="10"/>
  <c r="C13" i="3" l="1"/>
  <c r="L14" i="11"/>
  <c r="L16" i="11" s="1"/>
  <c r="C8" i="12" s="1"/>
  <c r="D6" i="16"/>
  <c r="D7" i="16" s="1"/>
  <c r="D8" i="16" s="1"/>
  <c r="D9" i="16" s="1"/>
  <c r="D10" i="16" s="1"/>
  <c r="D12" i="16" s="1"/>
  <c r="D13" i="16" s="1"/>
  <c r="D14" i="16" s="1"/>
  <c r="D15" i="16" s="1"/>
  <c r="D16" i="16" s="1"/>
  <c r="D17" i="16" s="1"/>
  <c r="D19" i="16" s="1"/>
  <c r="D20" i="16" s="1"/>
  <c r="D21" i="16" s="1"/>
  <c r="D23" i="16" s="1"/>
  <c r="D24" i="16" s="1"/>
  <c r="D25" i="16" s="1"/>
  <c r="D26" i="16" s="1"/>
  <c r="D27" i="16" s="1"/>
  <c r="D28" i="16" s="1"/>
  <c r="D29" i="16" s="1"/>
  <c r="D30" i="16" s="1"/>
  <c r="F21" i="10" l="1"/>
  <c r="F22" i="10"/>
  <c r="F23" i="10"/>
  <c r="F24" i="10"/>
  <c r="F25" i="10"/>
  <c r="F26" i="10"/>
  <c r="F27" i="10"/>
  <c r="F28" i="10"/>
  <c r="F5" i="10"/>
  <c r="G5" i="10"/>
  <c r="H5" i="10"/>
  <c r="I5" i="10"/>
  <c r="J5" i="10"/>
  <c r="K5" i="10"/>
  <c r="L5" i="10"/>
  <c r="M5" i="10"/>
  <c r="F6" i="10"/>
  <c r="G6" i="10"/>
  <c r="H6" i="10"/>
  <c r="I6" i="10"/>
  <c r="J6" i="10"/>
  <c r="K6" i="10"/>
  <c r="L6" i="10"/>
  <c r="M6" i="10"/>
  <c r="F7" i="10"/>
  <c r="G7" i="10"/>
  <c r="H7" i="10"/>
  <c r="I7" i="10"/>
  <c r="J7" i="10"/>
  <c r="K7" i="10"/>
  <c r="L7" i="10"/>
  <c r="M7" i="10"/>
  <c r="F8" i="10"/>
  <c r="G8" i="10"/>
  <c r="N8" i="10" s="1"/>
  <c r="H8" i="10"/>
  <c r="I8" i="10"/>
  <c r="J8" i="10"/>
  <c r="K8" i="10"/>
  <c r="L8" i="10"/>
  <c r="M8" i="10"/>
  <c r="F9" i="10"/>
  <c r="G9" i="10"/>
  <c r="H9" i="10"/>
  <c r="I9" i="10"/>
  <c r="I15" i="10" s="1"/>
  <c r="J9" i="10"/>
  <c r="J15" i="10" s="1"/>
  <c r="K9" i="10"/>
  <c r="L9" i="10"/>
  <c r="M9" i="10"/>
  <c r="F10" i="10"/>
  <c r="G10" i="10"/>
  <c r="H10" i="10"/>
  <c r="I10" i="10"/>
  <c r="J10" i="10"/>
  <c r="K10" i="10"/>
  <c r="L10" i="10"/>
  <c r="L15" i="10" s="1"/>
  <c r="M10" i="10"/>
  <c r="M15" i="10" s="1"/>
  <c r="F11" i="10"/>
  <c r="G11" i="10"/>
  <c r="H11" i="10"/>
  <c r="I11" i="10"/>
  <c r="J11" i="10"/>
  <c r="K11" i="10"/>
  <c r="L11" i="10"/>
  <c r="M11" i="10"/>
  <c r="F12" i="10"/>
  <c r="G12" i="10"/>
  <c r="H12" i="10"/>
  <c r="I12" i="10"/>
  <c r="J12" i="10"/>
  <c r="K12" i="10"/>
  <c r="L12" i="10"/>
  <c r="M12" i="10"/>
  <c r="A5" i="19"/>
  <c r="A6" i="19" s="1"/>
  <c r="G15" i="10" l="1"/>
  <c r="N6" i="10"/>
  <c r="J26" i="10"/>
  <c r="F31" i="10"/>
  <c r="F15" i="10"/>
  <c r="K15" i="10"/>
  <c r="N10" i="10"/>
  <c r="N9" i="10"/>
  <c r="N5" i="10"/>
  <c r="C11" i="3"/>
  <c r="H15" i="10"/>
  <c r="G9" i="7"/>
  <c r="K19" i="17"/>
  <c r="J18" i="17"/>
  <c r="K18" i="17"/>
  <c r="J19" i="17"/>
  <c r="I19" i="17"/>
  <c r="I18" i="17"/>
  <c r="N16" i="10" l="1"/>
  <c r="C12" i="3" s="1"/>
  <c r="C14" i="3" s="1"/>
  <c r="G27" i="1"/>
  <c r="E26" i="1"/>
  <c r="D26" i="1"/>
  <c r="D368" i="2"/>
  <c r="C368" i="2"/>
  <c r="E367" i="2"/>
  <c r="A7" i="19"/>
  <c r="A8" i="19" s="1"/>
  <c r="A9" i="19" s="1"/>
  <c r="A10" i="19" s="1"/>
  <c r="A11" i="19" s="1"/>
  <c r="A12" i="19" s="1"/>
  <c r="A13" i="19" s="1"/>
  <c r="G30" i="10" l="1"/>
  <c r="G29" i="10"/>
  <c r="A14" i="19"/>
  <c r="A15" i="19" s="1"/>
  <c r="A16" i="19" s="1"/>
  <c r="A17" i="19" s="1"/>
  <c r="A18" i="19" s="1"/>
  <c r="A21" i="19" s="1"/>
  <c r="A24" i="19" s="1"/>
  <c r="A26" i="19" s="1"/>
  <c r="A27" i="19" s="1"/>
  <c r="A29" i="19" s="1"/>
  <c r="A30" i="19" s="1"/>
  <c r="A31" i="19" s="1"/>
  <c r="A32" i="19" s="1"/>
  <c r="A34" i="19" s="1"/>
  <c r="A36" i="19" s="1"/>
  <c r="A37" i="19" s="1"/>
  <c r="A38" i="19" s="1"/>
  <c r="I31" i="10"/>
  <c r="G22" i="10"/>
  <c r="G26" i="10"/>
  <c r="G28" i="10"/>
  <c r="G21" i="10"/>
  <c r="G23" i="10"/>
  <c r="G25" i="10"/>
  <c r="G27" i="10"/>
  <c r="H31" i="10"/>
  <c r="F26" i="1"/>
  <c r="G26" i="1" s="1"/>
  <c r="E368" i="2"/>
  <c r="B30" i="1"/>
  <c r="B21" i="1"/>
  <c r="D301" i="2"/>
  <c r="E21" i="1" s="1"/>
  <c r="C301" i="2"/>
  <c r="D21" i="1" s="1"/>
  <c r="E300" i="2"/>
  <c r="E299" i="2"/>
  <c r="E298" i="2"/>
  <c r="E297" i="2"/>
  <c r="E296" i="2"/>
  <c r="E295" i="2"/>
  <c r="E294" i="2"/>
  <c r="E293" i="2"/>
  <c r="E292" i="2"/>
  <c r="E291" i="2"/>
  <c r="E290" i="2"/>
  <c r="E289" i="2"/>
  <c r="E288" i="2"/>
  <c r="E287" i="2"/>
  <c r="E286" i="2"/>
  <c r="E285" i="2"/>
  <c r="D5" i="8"/>
  <c r="C5" i="8"/>
  <c r="E8" i="4"/>
  <c r="D8" i="4"/>
  <c r="C8" i="4"/>
  <c r="E4" i="4"/>
  <c r="C5" i="4"/>
  <c r="D5" i="4"/>
  <c r="E5" i="4"/>
  <c r="C657" i="2"/>
  <c r="D657" i="2"/>
  <c r="C664" i="2"/>
  <c r="D664" i="2"/>
  <c r="E656" i="2"/>
  <c r="E655" i="2"/>
  <c r="E654" i="2"/>
  <c r="E653" i="2"/>
  <c r="E652" i="2"/>
  <c r="E651" i="2"/>
  <c r="E650" i="2"/>
  <c r="E649" i="2"/>
  <c r="E648" i="2"/>
  <c r="E647" i="2"/>
  <c r="E646" i="2"/>
  <c r="E645" i="2"/>
  <c r="E644" i="2"/>
  <c r="E643" i="2"/>
  <c r="E642" i="2"/>
  <c r="B5" i="7"/>
  <c r="B6" i="7"/>
  <c r="B7" i="7"/>
  <c r="B8" i="7"/>
  <c r="B4" i="7"/>
  <c r="C59" i="6"/>
  <c r="G51" i="6"/>
  <c r="G52" i="6"/>
  <c r="G53" i="6"/>
  <c r="G54" i="6"/>
  <c r="G55" i="6"/>
  <c r="G56" i="6"/>
  <c r="G57" i="6"/>
  <c r="F59" i="6"/>
  <c r="E59" i="6"/>
  <c r="D59" i="6"/>
  <c r="G58" i="6"/>
  <c r="G50" i="6"/>
  <c r="G49" i="6"/>
  <c r="D639" i="2"/>
  <c r="E47" i="1" s="1"/>
  <c r="D387" i="2"/>
  <c r="E29" i="1" s="1"/>
  <c r="D405" i="2"/>
  <c r="E30" i="1" s="1"/>
  <c r="D424" i="2"/>
  <c r="E31" i="1" s="1"/>
  <c r="D441" i="2"/>
  <c r="E32" i="1" s="1"/>
  <c r="C441" i="2"/>
  <c r="D32" i="1" s="1"/>
  <c r="C424" i="2"/>
  <c r="C405" i="2"/>
  <c r="D30" i="1" s="1"/>
  <c r="C387" i="2"/>
  <c r="D29" i="1" s="1"/>
  <c r="D14" i="2"/>
  <c r="E4" i="1" s="1"/>
  <c r="D25" i="2"/>
  <c r="E5" i="1" s="1"/>
  <c r="D42" i="2"/>
  <c r="E6" i="1" s="1"/>
  <c r="D60" i="2"/>
  <c r="E7" i="1" s="1"/>
  <c r="D78" i="2"/>
  <c r="E8" i="1" s="1"/>
  <c r="D96" i="2"/>
  <c r="E9" i="1" s="1"/>
  <c r="D113" i="2"/>
  <c r="E10" i="1" s="1"/>
  <c r="D126" i="2"/>
  <c r="E11" i="1" s="1"/>
  <c r="D144" i="2"/>
  <c r="E12" i="1" s="1"/>
  <c r="D163" i="2"/>
  <c r="E13" i="1" s="1"/>
  <c r="D181" i="2"/>
  <c r="E14" i="1" s="1"/>
  <c r="D192" i="2"/>
  <c r="E15" i="1" s="1"/>
  <c r="D210" i="2"/>
  <c r="E16" i="1" s="1"/>
  <c r="D229" i="2"/>
  <c r="E17" i="1" s="1"/>
  <c r="D246" i="2"/>
  <c r="E18" i="1" s="1"/>
  <c r="D265" i="2"/>
  <c r="E19" i="1" s="1"/>
  <c r="D283" i="2"/>
  <c r="E20" i="1" s="1"/>
  <c r="D318" i="2"/>
  <c r="E22" i="1" s="1"/>
  <c r="D335" i="2"/>
  <c r="E23" i="1" s="1"/>
  <c r="D352" i="2"/>
  <c r="E24" i="1" s="1"/>
  <c r="D365" i="2"/>
  <c r="E25" i="1" s="1"/>
  <c r="C365" i="2"/>
  <c r="D25" i="1" s="1"/>
  <c r="C352" i="2"/>
  <c r="D24" i="1" s="1"/>
  <c r="C335" i="2"/>
  <c r="C318" i="2"/>
  <c r="D22" i="1" s="1"/>
  <c r="C283" i="2"/>
  <c r="D20" i="1" s="1"/>
  <c r="C265" i="2"/>
  <c r="D19" i="1" s="1"/>
  <c r="C246" i="2"/>
  <c r="D18" i="1" s="1"/>
  <c r="C229" i="2"/>
  <c r="D17" i="1" s="1"/>
  <c r="C210" i="2"/>
  <c r="D16" i="1" s="1"/>
  <c r="C192" i="2"/>
  <c r="D15" i="1" s="1"/>
  <c r="C181" i="2"/>
  <c r="D14" i="1" s="1"/>
  <c r="C163" i="2"/>
  <c r="D13" i="1" s="1"/>
  <c r="C144" i="2"/>
  <c r="D12" i="1" s="1"/>
  <c r="C126" i="2"/>
  <c r="C113" i="2"/>
  <c r="D10" i="1" s="1"/>
  <c r="C96" i="2"/>
  <c r="D9" i="1" s="1"/>
  <c r="C78" i="2"/>
  <c r="D8" i="1" s="1"/>
  <c r="C60" i="2"/>
  <c r="D7" i="1" s="1"/>
  <c r="C42" i="2"/>
  <c r="D6" i="1" s="1"/>
  <c r="C25" i="2"/>
  <c r="D5" i="1" s="1"/>
  <c r="C14" i="2"/>
  <c r="D4" i="1" s="1"/>
  <c r="B31" i="1"/>
  <c r="B23" i="1"/>
  <c r="B24" i="1"/>
  <c r="E413" i="2"/>
  <c r="E423" i="2"/>
  <c r="E422" i="2"/>
  <c r="E421" i="2"/>
  <c r="E420" i="2"/>
  <c r="E419" i="2"/>
  <c r="E418" i="2"/>
  <c r="E417" i="2"/>
  <c r="E416" i="2"/>
  <c r="E415" i="2"/>
  <c r="E414" i="2"/>
  <c r="E412" i="2"/>
  <c r="E411" i="2"/>
  <c r="E410" i="2"/>
  <c r="E409" i="2"/>
  <c r="E408" i="2"/>
  <c r="E407" i="2"/>
  <c r="E404" i="2"/>
  <c r="E403" i="2"/>
  <c r="E402" i="2"/>
  <c r="E401" i="2"/>
  <c r="E400" i="2"/>
  <c r="E399" i="2"/>
  <c r="E398" i="2"/>
  <c r="E397" i="2"/>
  <c r="E396" i="2"/>
  <c r="E395" i="2"/>
  <c r="E394" i="2"/>
  <c r="E393" i="2"/>
  <c r="E392" i="2"/>
  <c r="E391" i="2"/>
  <c r="E390" i="2"/>
  <c r="E389" i="2"/>
  <c r="E282" i="2"/>
  <c r="E281" i="2"/>
  <c r="E280" i="2"/>
  <c r="E279" i="2"/>
  <c r="E278" i="2"/>
  <c r="E277" i="2"/>
  <c r="E276" i="2"/>
  <c r="E275" i="2"/>
  <c r="E274" i="2"/>
  <c r="E273" i="2"/>
  <c r="E272" i="2"/>
  <c r="E271" i="2"/>
  <c r="E270" i="2"/>
  <c r="E269" i="2"/>
  <c r="E268" i="2"/>
  <c r="E267" i="2"/>
  <c r="E334" i="2"/>
  <c r="E333" i="2"/>
  <c r="E332" i="2"/>
  <c r="E331" i="2"/>
  <c r="E330" i="2"/>
  <c r="E329" i="2"/>
  <c r="E328" i="2"/>
  <c r="E327" i="2"/>
  <c r="E326" i="2"/>
  <c r="E325" i="2"/>
  <c r="E324" i="2"/>
  <c r="E323" i="2"/>
  <c r="E322" i="2"/>
  <c r="E321" i="2"/>
  <c r="E320" i="2"/>
  <c r="E228" i="2"/>
  <c r="E227" i="2"/>
  <c r="E226" i="2"/>
  <c r="E225" i="2"/>
  <c r="E224" i="2"/>
  <c r="E223" i="2"/>
  <c r="E222" i="2"/>
  <c r="E221" i="2"/>
  <c r="E220" i="2"/>
  <c r="E219" i="2"/>
  <c r="E218" i="2"/>
  <c r="E217" i="2"/>
  <c r="E216" i="2"/>
  <c r="E215" i="2"/>
  <c r="E214" i="2"/>
  <c r="E213" i="2"/>
  <c r="E212" i="2"/>
  <c r="G59" i="6"/>
  <c r="C5" i="12" s="1"/>
  <c r="C16" i="3" s="1"/>
  <c r="C17" i="3" s="1"/>
  <c r="B19" i="1"/>
  <c r="E264" i="2"/>
  <c r="E263" i="2"/>
  <c r="E262" i="2"/>
  <c r="E261" i="2"/>
  <c r="E260" i="2"/>
  <c r="E259" i="2"/>
  <c r="E258" i="2"/>
  <c r="E257" i="2"/>
  <c r="E256" i="2"/>
  <c r="E255" i="2"/>
  <c r="E254" i="2"/>
  <c r="E253" i="2"/>
  <c r="E252" i="2"/>
  <c r="E251" i="2"/>
  <c r="E250" i="2"/>
  <c r="E249" i="2"/>
  <c r="E248" i="2"/>
  <c r="H14" i="14"/>
  <c r="H15" i="14" s="1"/>
  <c r="E7" i="14"/>
  <c r="E6" i="14"/>
  <c r="E5" i="14"/>
  <c r="E7" i="15"/>
  <c r="F7" i="15"/>
  <c r="L7" i="15"/>
  <c r="M7" i="15"/>
  <c r="E8" i="15"/>
  <c r="J8" i="15"/>
  <c r="F8" i="15"/>
  <c r="G8" i="15"/>
  <c r="H8" i="15"/>
  <c r="I8" i="15"/>
  <c r="K8" i="15"/>
  <c r="M8" i="15"/>
  <c r="N8" i="15"/>
  <c r="O8" i="15"/>
  <c r="P8" i="15"/>
  <c r="Q8" i="15"/>
  <c r="E9" i="15"/>
  <c r="K9" i="15"/>
  <c r="H9" i="15"/>
  <c r="I9" i="15"/>
  <c r="J9" i="15"/>
  <c r="M9" i="15"/>
  <c r="P9" i="15"/>
  <c r="Q9" i="15"/>
  <c r="R9" i="15"/>
  <c r="E10" i="15"/>
  <c r="F10" i="15"/>
  <c r="G10" i="15"/>
  <c r="J10" i="15"/>
  <c r="K10" i="15"/>
  <c r="L10" i="15"/>
  <c r="M10" i="15"/>
  <c r="O10" i="15"/>
  <c r="R10" i="15"/>
  <c r="E11" i="15"/>
  <c r="F11" i="15"/>
  <c r="E12" i="15"/>
  <c r="J12" i="15"/>
  <c r="F12" i="15"/>
  <c r="G12" i="15"/>
  <c r="H12" i="15"/>
  <c r="I12" i="15"/>
  <c r="K12" i="15"/>
  <c r="M12" i="15"/>
  <c r="N12" i="15"/>
  <c r="O12" i="15"/>
  <c r="P12" i="15"/>
  <c r="Q12" i="15"/>
  <c r="E13" i="15"/>
  <c r="H13" i="15"/>
  <c r="Q13" i="15"/>
  <c r="R13" i="15"/>
  <c r="E14" i="15"/>
  <c r="F14" i="15"/>
  <c r="G14" i="15"/>
  <c r="J14" i="15"/>
  <c r="K14" i="15"/>
  <c r="L14" i="15"/>
  <c r="M14" i="15"/>
  <c r="O14" i="15"/>
  <c r="R14" i="15"/>
  <c r="E15" i="15"/>
  <c r="F15" i="15"/>
  <c r="Q15" i="15"/>
  <c r="E16" i="15"/>
  <c r="J16" i="15"/>
  <c r="F16" i="15"/>
  <c r="G16" i="15"/>
  <c r="H16" i="15"/>
  <c r="I16" i="15"/>
  <c r="K16" i="15"/>
  <c r="M16" i="15"/>
  <c r="N16" i="15"/>
  <c r="O16" i="15"/>
  <c r="P16" i="15"/>
  <c r="Q16" i="15"/>
  <c r="E17" i="15"/>
  <c r="H17" i="15"/>
  <c r="I17" i="15"/>
  <c r="J17" i="15"/>
  <c r="M17" i="15"/>
  <c r="P17" i="15"/>
  <c r="Q17" i="15"/>
  <c r="R17" i="15"/>
  <c r="E18" i="15"/>
  <c r="F18" i="15"/>
  <c r="G18" i="15"/>
  <c r="J18" i="15"/>
  <c r="K18" i="15"/>
  <c r="L18" i="15"/>
  <c r="M18" i="15"/>
  <c r="O18" i="15"/>
  <c r="R18" i="15"/>
  <c r="E19" i="15"/>
  <c r="F19" i="15"/>
  <c r="I19" i="15"/>
  <c r="L19" i="15"/>
  <c r="M19" i="15"/>
  <c r="N19" i="15"/>
  <c r="Q19" i="15"/>
  <c r="E20" i="15"/>
  <c r="J20" i="15"/>
  <c r="F20" i="15"/>
  <c r="G20" i="15"/>
  <c r="H20" i="15"/>
  <c r="I20" i="15"/>
  <c r="K20" i="15"/>
  <c r="M20" i="15"/>
  <c r="N20" i="15"/>
  <c r="O20" i="15"/>
  <c r="P20" i="15"/>
  <c r="Q20" i="15"/>
  <c r="E21" i="15"/>
  <c r="P21" i="15"/>
  <c r="I21" i="15"/>
  <c r="J21" i="15"/>
  <c r="K21" i="15"/>
  <c r="E22" i="15"/>
  <c r="G22" i="15"/>
  <c r="J22" i="15"/>
  <c r="K22" i="15"/>
  <c r="R22" i="15"/>
  <c r="E23" i="15"/>
  <c r="F23" i="15"/>
  <c r="G23" i="15"/>
  <c r="I23" i="15"/>
  <c r="O23" i="15"/>
  <c r="Q23" i="15"/>
  <c r="E24" i="15"/>
  <c r="J24" i="15"/>
  <c r="F24" i="15"/>
  <c r="G24" i="15"/>
  <c r="H24" i="15"/>
  <c r="I24" i="15"/>
  <c r="K24" i="15"/>
  <c r="M24" i="15"/>
  <c r="N24" i="15"/>
  <c r="O24" i="15"/>
  <c r="P24" i="15"/>
  <c r="Q24" i="15"/>
  <c r="E25" i="15"/>
  <c r="H25" i="15"/>
  <c r="J25" i="15"/>
  <c r="K25" i="15"/>
  <c r="M25" i="15"/>
  <c r="P25" i="15"/>
  <c r="Q25" i="15"/>
  <c r="R25" i="15"/>
  <c r="E26" i="15"/>
  <c r="G26" i="15"/>
  <c r="J26" i="15"/>
  <c r="K26" i="15"/>
  <c r="L26" i="15"/>
  <c r="M26" i="15"/>
  <c r="O26" i="15"/>
  <c r="R26" i="15"/>
  <c r="E27" i="15"/>
  <c r="F27" i="15"/>
  <c r="G27" i="15"/>
  <c r="I27" i="15"/>
  <c r="L27" i="15"/>
  <c r="M27" i="15"/>
  <c r="N27" i="15"/>
  <c r="O27" i="15"/>
  <c r="Q27" i="15"/>
  <c r="E28" i="15"/>
  <c r="J28" i="15"/>
  <c r="F28" i="15"/>
  <c r="G28" i="15"/>
  <c r="H28" i="15"/>
  <c r="I28" i="15"/>
  <c r="K28" i="15"/>
  <c r="M28" i="15"/>
  <c r="N28" i="15"/>
  <c r="O28" i="15"/>
  <c r="P28" i="15"/>
  <c r="Q28" i="15"/>
  <c r="E29" i="15"/>
  <c r="H29" i="15"/>
  <c r="I29" i="15"/>
  <c r="R29" i="15"/>
  <c r="E30" i="15"/>
  <c r="E31" i="15"/>
  <c r="L31" i="15"/>
  <c r="E32" i="15"/>
  <c r="J32" i="15"/>
  <c r="F32" i="15"/>
  <c r="G32" i="15"/>
  <c r="H32" i="15"/>
  <c r="I32" i="15"/>
  <c r="K32" i="15"/>
  <c r="M32" i="15"/>
  <c r="N32" i="15"/>
  <c r="O32" i="15"/>
  <c r="P32" i="15"/>
  <c r="Q32" i="15"/>
  <c r="E33" i="15"/>
  <c r="H33" i="15"/>
  <c r="I33" i="15"/>
  <c r="J33" i="15"/>
  <c r="K33" i="15"/>
  <c r="M33" i="15"/>
  <c r="O33" i="15"/>
  <c r="Q33" i="15"/>
  <c r="R33" i="15"/>
  <c r="E34" i="15"/>
  <c r="G34" i="15"/>
  <c r="I34" i="15"/>
  <c r="J34" i="15"/>
  <c r="O34" i="15"/>
  <c r="Q34" i="15"/>
  <c r="R34" i="15"/>
  <c r="E35" i="15"/>
  <c r="O35" i="15"/>
  <c r="E36" i="15"/>
  <c r="F36" i="15"/>
  <c r="H36" i="15"/>
  <c r="I36" i="15"/>
  <c r="K36" i="15"/>
  <c r="M36" i="15"/>
  <c r="N36" i="15"/>
  <c r="O36" i="15"/>
  <c r="E37" i="15"/>
  <c r="O37" i="15"/>
  <c r="H37" i="15"/>
  <c r="I37" i="15"/>
  <c r="J37" i="15"/>
  <c r="P37" i="15"/>
  <c r="R37" i="15"/>
  <c r="E38" i="15"/>
  <c r="J38" i="15"/>
  <c r="E39" i="15"/>
  <c r="F39" i="15"/>
  <c r="I39" i="15"/>
  <c r="K39" i="15"/>
  <c r="L39" i="15"/>
  <c r="M39" i="15"/>
  <c r="N39" i="15"/>
  <c r="O39" i="15"/>
  <c r="E40" i="15"/>
  <c r="F40" i="15"/>
  <c r="G40" i="15"/>
  <c r="H40" i="15"/>
  <c r="I40" i="15"/>
  <c r="K40" i="15"/>
  <c r="M40" i="15"/>
  <c r="O40" i="15"/>
  <c r="P40" i="15"/>
  <c r="Q40" i="15"/>
  <c r="E41" i="15"/>
  <c r="G41" i="15"/>
  <c r="H41" i="15"/>
  <c r="Q41" i="15"/>
  <c r="R41" i="15"/>
  <c r="E42" i="15"/>
  <c r="G42" i="15"/>
  <c r="J42" i="15"/>
  <c r="K42" i="15"/>
  <c r="L42" i="15"/>
  <c r="M42" i="15"/>
  <c r="O42" i="15"/>
  <c r="Q42" i="15"/>
  <c r="E43" i="15"/>
  <c r="F43" i="15"/>
  <c r="G43" i="15"/>
  <c r="I43" i="15"/>
  <c r="K43" i="15"/>
  <c r="L43" i="15"/>
  <c r="M43" i="15"/>
  <c r="O43" i="15"/>
  <c r="Q43" i="15"/>
  <c r="E44" i="15"/>
  <c r="F44" i="15"/>
  <c r="G44" i="15"/>
  <c r="H44" i="15"/>
  <c r="N44" i="15"/>
  <c r="O44" i="15"/>
  <c r="P44" i="15"/>
  <c r="Q44" i="15"/>
  <c r="E45" i="15"/>
  <c r="G45" i="15"/>
  <c r="O45" i="15"/>
  <c r="P45" i="15"/>
  <c r="E46" i="15"/>
  <c r="G46" i="15"/>
  <c r="I46" i="15"/>
  <c r="J46" i="15"/>
  <c r="K46" i="15"/>
  <c r="L46" i="15"/>
  <c r="M46" i="15"/>
  <c r="Q46" i="15"/>
  <c r="R46" i="15"/>
  <c r="E47" i="15"/>
  <c r="F47" i="15"/>
  <c r="G47" i="15"/>
  <c r="I47" i="15"/>
  <c r="N47" i="15"/>
  <c r="O47" i="15"/>
  <c r="Q47" i="15"/>
  <c r="E48" i="15"/>
  <c r="H48" i="15"/>
  <c r="O48" i="15"/>
  <c r="E49" i="15"/>
  <c r="G49" i="15"/>
  <c r="H49" i="15"/>
  <c r="I49" i="15"/>
  <c r="J49" i="15"/>
  <c r="K49" i="15"/>
  <c r="M49" i="15"/>
  <c r="O49" i="15"/>
  <c r="P49" i="15"/>
  <c r="Q49" i="15"/>
  <c r="R49" i="15"/>
  <c r="E50" i="15"/>
  <c r="G50" i="15"/>
  <c r="I50" i="15"/>
  <c r="J50" i="15"/>
  <c r="O50" i="15"/>
  <c r="Q50" i="15"/>
  <c r="R50" i="15"/>
  <c r="E51" i="15"/>
  <c r="L51" i="15"/>
  <c r="F51" i="15"/>
  <c r="Q51" i="15"/>
  <c r="E52" i="15"/>
  <c r="F52" i="15"/>
  <c r="H52" i="15"/>
  <c r="I52" i="15"/>
  <c r="K52" i="15"/>
  <c r="M52" i="15"/>
  <c r="N52" i="15"/>
  <c r="O52" i="15"/>
  <c r="E53" i="15"/>
  <c r="M53" i="15"/>
  <c r="H53" i="15"/>
  <c r="I53" i="15"/>
  <c r="J53" i="15"/>
  <c r="R53" i="15"/>
  <c r="E54" i="15"/>
  <c r="O54" i="15"/>
  <c r="G54" i="15"/>
  <c r="Q54" i="15"/>
  <c r="R54" i="15"/>
  <c r="E5" i="15"/>
  <c r="G5" i="15"/>
  <c r="E6" i="15"/>
  <c r="D12" i="4"/>
  <c r="E12" i="4" s="1"/>
  <c r="D20" i="4"/>
  <c r="D25" i="4"/>
  <c r="D33" i="4"/>
  <c r="D36" i="4"/>
  <c r="D53" i="4"/>
  <c r="D9" i="8"/>
  <c r="F30" i="15"/>
  <c r="N30" i="15"/>
  <c r="H30" i="15"/>
  <c r="P30" i="15"/>
  <c r="I30" i="15"/>
  <c r="Q30" i="15"/>
  <c r="N51" i="15"/>
  <c r="G11" i="15"/>
  <c r="O11" i="15"/>
  <c r="H11" i="15"/>
  <c r="P11" i="15"/>
  <c r="J11" i="15"/>
  <c r="R11" i="15"/>
  <c r="K11" i="15"/>
  <c r="F54" i="15"/>
  <c r="N54" i="15"/>
  <c r="H54" i="15"/>
  <c r="P54" i="15"/>
  <c r="O51" i="15"/>
  <c r="H35" i="15"/>
  <c r="P35" i="15"/>
  <c r="J35" i="15"/>
  <c r="R35" i="15"/>
  <c r="Q31" i="15"/>
  <c r="L41" i="15"/>
  <c r="F41" i="15"/>
  <c r="N41" i="15"/>
  <c r="R30" i="15"/>
  <c r="L29" i="15"/>
  <c r="F29" i="15"/>
  <c r="N29" i="15"/>
  <c r="G29" i="15"/>
  <c r="O29" i="15"/>
  <c r="M54" i="15"/>
  <c r="Q53" i="15"/>
  <c r="G53" i="15"/>
  <c r="M51" i="15"/>
  <c r="F50" i="15"/>
  <c r="N50" i="15"/>
  <c r="H50" i="15"/>
  <c r="P50" i="15"/>
  <c r="M48" i="15"/>
  <c r="H47" i="15"/>
  <c r="P47" i="15"/>
  <c r="J47" i="15"/>
  <c r="R47" i="15"/>
  <c r="K45" i="15"/>
  <c r="J44" i="15"/>
  <c r="R44" i="15"/>
  <c r="L44" i="15"/>
  <c r="O41" i="15"/>
  <c r="M38" i="15"/>
  <c r="Q37" i="15"/>
  <c r="G37" i="15"/>
  <c r="M35" i="15"/>
  <c r="F34" i="15"/>
  <c r="N34" i="15"/>
  <c r="H34" i="15"/>
  <c r="P34" i="15"/>
  <c r="N31" i="15"/>
  <c r="O30" i="15"/>
  <c r="Q29" i="15"/>
  <c r="H23" i="15"/>
  <c r="P23" i="15"/>
  <c r="J23" i="15"/>
  <c r="R23" i="15"/>
  <c r="K23" i="15"/>
  <c r="F22" i="15"/>
  <c r="N22" i="15"/>
  <c r="H22" i="15"/>
  <c r="P22" i="15"/>
  <c r="I22" i="15"/>
  <c r="Q22" i="15"/>
  <c r="H21" i="15"/>
  <c r="N15" i="15"/>
  <c r="P13" i="15"/>
  <c r="N48" i="15"/>
  <c r="K48" i="15"/>
  <c r="P29" i="15"/>
  <c r="Q11" i="15"/>
  <c r="H51" i="15"/>
  <c r="P51" i="15"/>
  <c r="J51" i="15"/>
  <c r="R51" i="15"/>
  <c r="Q38" i="15"/>
  <c r="P41" i="15"/>
  <c r="N35" i="15"/>
  <c r="O31" i="15"/>
  <c r="L54" i="15"/>
  <c r="M41" i="15"/>
  <c r="L35" i="15"/>
  <c r="M30" i="15"/>
  <c r="K54" i="15"/>
  <c r="O53" i="15"/>
  <c r="Q52" i="15"/>
  <c r="K51" i="15"/>
  <c r="M50" i="15"/>
  <c r="I48" i="15"/>
  <c r="F46" i="15"/>
  <c r="N46" i="15"/>
  <c r="H46" i="15"/>
  <c r="P46" i="15"/>
  <c r="I45" i="15"/>
  <c r="M44" i="15"/>
  <c r="H43" i="15"/>
  <c r="P43" i="15"/>
  <c r="J43" i="15"/>
  <c r="R43" i="15"/>
  <c r="I42" i="15"/>
  <c r="K41" i="15"/>
  <c r="J40" i="15"/>
  <c r="R40" i="15"/>
  <c r="L40" i="15"/>
  <c r="G39" i="15"/>
  <c r="K38" i="15"/>
  <c r="Q36" i="15"/>
  <c r="G36" i="15"/>
  <c r="K35" i="15"/>
  <c r="M34" i="15"/>
  <c r="L33" i="15"/>
  <c r="F33" i="15"/>
  <c r="N33" i="15"/>
  <c r="G33" i="15"/>
  <c r="L30" i="15"/>
  <c r="M29" i="15"/>
  <c r="I25" i="15"/>
  <c r="N23" i="15"/>
  <c r="O22" i="15"/>
  <c r="Q21" i="15"/>
  <c r="L15" i="15"/>
  <c r="J13" i="15"/>
  <c r="N11" i="15"/>
  <c r="H31" i="15"/>
  <c r="P31" i="15"/>
  <c r="J31" i="15"/>
  <c r="R31" i="15"/>
  <c r="K31" i="15"/>
  <c r="O38" i="15"/>
  <c r="P53" i="15"/>
  <c r="J45" i="15"/>
  <c r="L38" i="15"/>
  <c r="L37" i="15"/>
  <c r="F37" i="15"/>
  <c r="N37" i="15"/>
  <c r="R21" i="15"/>
  <c r="M13" i="15"/>
  <c r="G52" i="15"/>
  <c r="M47" i="15"/>
  <c r="J54" i="15"/>
  <c r="P52" i="15"/>
  <c r="I51" i="15"/>
  <c r="L50" i="15"/>
  <c r="L49" i="15"/>
  <c r="F49" i="15"/>
  <c r="N49" i="15"/>
  <c r="L47" i="15"/>
  <c r="O46" i="15"/>
  <c r="R45" i="15"/>
  <c r="H45" i="15"/>
  <c r="K44" i="15"/>
  <c r="N43" i="15"/>
  <c r="R42" i="15"/>
  <c r="J41" i="15"/>
  <c r="N40" i="15"/>
  <c r="Q39" i="15"/>
  <c r="M37" i="15"/>
  <c r="P36" i="15"/>
  <c r="I35" i="15"/>
  <c r="L34" i="15"/>
  <c r="P33" i="15"/>
  <c r="I31" i="15"/>
  <c r="K30" i="15"/>
  <c r="K29" i="15"/>
  <c r="H27" i="15"/>
  <c r="P27" i="15"/>
  <c r="J27" i="15"/>
  <c r="R27" i="15"/>
  <c r="K27" i="15"/>
  <c r="F26" i="15"/>
  <c r="N26" i="15"/>
  <c r="H26" i="15"/>
  <c r="P26" i="15"/>
  <c r="I26" i="15"/>
  <c r="Q26" i="15"/>
  <c r="M23" i="15"/>
  <c r="M22" i="15"/>
  <c r="G19" i="15"/>
  <c r="O19" i="15"/>
  <c r="H19" i="15"/>
  <c r="P19" i="15"/>
  <c r="J19" i="15"/>
  <c r="R19" i="15"/>
  <c r="K19" i="15"/>
  <c r="K17" i="15"/>
  <c r="L17" i="15"/>
  <c r="F17" i="15"/>
  <c r="N17" i="15"/>
  <c r="G17" i="15"/>
  <c r="O17" i="15"/>
  <c r="I15" i="15"/>
  <c r="I13" i="15"/>
  <c r="M11" i="15"/>
  <c r="J48" i="15"/>
  <c r="R48" i="15"/>
  <c r="L48" i="15"/>
  <c r="F38" i="15"/>
  <c r="N38" i="15"/>
  <c r="H38" i="15"/>
  <c r="P38" i="15"/>
  <c r="M45" i="15"/>
  <c r="L53" i="15"/>
  <c r="F53" i="15"/>
  <c r="N53" i="15"/>
  <c r="M31" i="15"/>
  <c r="L21" i="15"/>
  <c r="F21" i="15"/>
  <c r="N21" i="15"/>
  <c r="G21" i="15"/>
  <c r="O21" i="15"/>
  <c r="M15" i="15"/>
  <c r="I54" i="15"/>
  <c r="K53" i="15"/>
  <c r="J52" i="15"/>
  <c r="R52" i="15"/>
  <c r="L52" i="15"/>
  <c r="G51" i="15"/>
  <c r="K50" i="15"/>
  <c r="Q48" i="15"/>
  <c r="G48" i="15"/>
  <c r="K47" i="15"/>
  <c r="Q45" i="15"/>
  <c r="I44" i="15"/>
  <c r="F42" i="15"/>
  <c r="N42" i="15"/>
  <c r="H42" i="15"/>
  <c r="P42" i="15"/>
  <c r="I41" i="15"/>
  <c r="H39" i="15"/>
  <c r="P39" i="15"/>
  <c r="J39" i="15"/>
  <c r="R39" i="15"/>
  <c r="I38" i="15"/>
  <c r="K37" i="15"/>
  <c r="J36" i="15"/>
  <c r="R36" i="15"/>
  <c r="L36" i="15"/>
  <c r="G35" i="15"/>
  <c r="K34" i="15"/>
  <c r="G31" i="15"/>
  <c r="J30" i="15"/>
  <c r="J29" i="15"/>
  <c r="L25" i="15"/>
  <c r="F25" i="15"/>
  <c r="N25" i="15"/>
  <c r="G25" i="15"/>
  <c r="O25" i="15"/>
  <c r="L23" i="15"/>
  <c r="L22" i="15"/>
  <c r="M21" i="15"/>
  <c r="L11" i="15"/>
  <c r="P48" i="15"/>
  <c r="F48" i="15"/>
  <c r="L45" i="15"/>
  <c r="F45" i="15"/>
  <c r="N45" i="15"/>
  <c r="R38" i="15"/>
  <c r="G38" i="15"/>
  <c r="Q35" i="15"/>
  <c r="F35" i="15"/>
  <c r="F31" i="15"/>
  <c r="G30" i="15"/>
  <c r="G15" i="15"/>
  <c r="O15" i="15"/>
  <c r="H15" i="15"/>
  <c r="P15" i="15"/>
  <c r="J15" i="15"/>
  <c r="R15" i="15"/>
  <c r="K15" i="15"/>
  <c r="K13" i="15"/>
  <c r="L13" i="15"/>
  <c r="F13" i="15"/>
  <c r="N13" i="15"/>
  <c r="G13" i="15"/>
  <c r="O13" i="15"/>
  <c r="I11" i="15"/>
  <c r="Q18" i="15"/>
  <c r="I18" i="15"/>
  <c r="Q14" i="15"/>
  <c r="I14" i="15"/>
  <c r="Q10" i="15"/>
  <c r="I10" i="15"/>
  <c r="O9" i="15"/>
  <c r="G9" i="15"/>
  <c r="K7" i="15"/>
  <c r="L32" i="15"/>
  <c r="L28" i="15"/>
  <c r="L24" i="15"/>
  <c r="L20" i="15"/>
  <c r="P18" i="15"/>
  <c r="H18" i="15"/>
  <c r="L16" i="15"/>
  <c r="P14" i="15"/>
  <c r="H14" i="15"/>
  <c r="L12" i="15"/>
  <c r="P10" i="15"/>
  <c r="H10" i="15"/>
  <c r="N9" i="15"/>
  <c r="F9" i="15"/>
  <c r="L8" i="15"/>
  <c r="R7" i="15"/>
  <c r="J7" i="15"/>
  <c r="Q7" i="15"/>
  <c r="I7" i="15"/>
  <c r="R32" i="15"/>
  <c r="R28" i="15"/>
  <c r="R24" i="15"/>
  <c r="R20" i="15"/>
  <c r="N18" i="15"/>
  <c r="R16" i="15"/>
  <c r="N14" i="15"/>
  <c r="R12" i="15"/>
  <c r="N10" i="15"/>
  <c r="L9" i="15"/>
  <c r="R8" i="15"/>
  <c r="P7" i="15"/>
  <c r="H7" i="15"/>
  <c r="O7" i="15"/>
  <c r="G7" i="15"/>
  <c r="N7" i="15"/>
  <c r="I5" i="15"/>
  <c r="K5" i="15"/>
  <c r="R5" i="15"/>
  <c r="Q5" i="15"/>
  <c r="P5" i="15"/>
  <c r="H5" i="15"/>
  <c r="N5" i="15"/>
  <c r="F5" i="15"/>
  <c r="M5" i="15"/>
  <c r="L5" i="15"/>
  <c r="J5" i="15"/>
  <c r="O5" i="15"/>
  <c r="R6" i="15"/>
  <c r="Q6" i="15"/>
  <c r="P6" i="15"/>
  <c r="O6" i="15"/>
  <c r="N6" i="15"/>
  <c r="M6" i="15"/>
  <c r="L6" i="15"/>
  <c r="K6" i="15"/>
  <c r="J6" i="15"/>
  <c r="I6" i="15"/>
  <c r="H6" i="15"/>
  <c r="G6" i="15"/>
  <c r="F6" i="15"/>
  <c r="E11" i="4"/>
  <c r="C12" i="4"/>
  <c r="D26" i="6"/>
  <c r="D6" i="7" s="1"/>
  <c r="D30" i="6"/>
  <c r="D7" i="7"/>
  <c r="C25" i="4"/>
  <c r="E29" i="4"/>
  <c r="E22" i="4"/>
  <c r="C20" i="4"/>
  <c r="C7" i="8" s="1"/>
  <c r="E17" i="4"/>
  <c r="E18" i="4"/>
  <c r="D4" i="8"/>
  <c r="D7" i="8"/>
  <c r="D8" i="8"/>
  <c r="C4" i="8"/>
  <c r="C6" i="8"/>
  <c r="C33" i="4"/>
  <c r="E33" i="4"/>
  <c r="C36" i="4"/>
  <c r="C8" i="8"/>
  <c r="C453" i="2"/>
  <c r="D36" i="1" s="1"/>
  <c r="D453" i="2"/>
  <c r="C466" i="2"/>
  <c r="D37" i="1" s="1"/>
  <c r="D466" i="2"/>
  <c r="E37" i="1" s="1"/>
  <c r="C485" i="2"/>
  <c r="D38" i="1" s="1"/>
  <c r="D485" i="2"/>
  <c r="E38" i="1" s="1"/>
  <c r="C503" i="2"/>
  <c r="D39" i="1" s="1"/>
  <c r="D503" i="2"/>
  <c r="E39" i="1" s="1"/>
  <c r="C523" i="2"/>
  <c r="D40" i="1" s="1"/>
  <c r="D523" i="2"/>
  <c r="C541" i="2"/>
  <c r="D41" i="1" s="1"/>
  <c r="D541" i="2"/>
  <c r="E41" i="1" s="1"/>
  <c r="C560" i="2"/>
  <c r="D42" i="1" s="1"/>
  <c r="D560" i="2"/>
  <c r="E42" i="1" s="1"/>
  <c r="C577" i="2"/>
  <c r="D43" i="1" s="1"/>
  <c r="D577" i="2"/>
  <c r="E43" i="1" s="1"/>
  <c r="C590" i="2"/>
  <c r="D44" i="1" s="1"/>
  <c r="D590" i="2"/>
  <c r="E44" i="1" s="1"/>
  <c r="C608" i="2"/>
  <c r="D45" i="1" s="1"/>
  <c r="D608" i="2"/>
  <c r="E45" i="1" s="1"/>
  <c r="C625" i="2"/>
  <c r="D46" i="1" s="1"/>
  <c r="D625" i="2"/>
  <c r="E46" i="1" s="1"/>
  <c r="B47" i="1"/>
  <c r="C639" i="2"/>
  <c r="D47" i="1" s="1"/>
  <c r="E638" i="2"/>
  <c r="E637" i="2"/>
  <c r="E636" i="2"/>
  <c r="E635" i="2"/>
  <c r="E634" i="2"/>
  <c r="E633" i="2"/>
  <c r="E632" i="2"/>
  <c r="E631" i="2"/>
  <c r="E630" i="2"/>
  <c r="E629" i="2"/>
  <c r="E628" i="2"/>
  <c r="E627" i="2"/>
  <c r="B25" i="1"/>
  <c r="E364" i="2"/>
  <c r="E363" i="2"/>
  <c r="E362" i="2"/>
  <c r="E361" i="2"/>
  <c r="E360" i="2"/>
  <c r="E359" i="2"/>
  <c r="E358" i="2"/>
  <c r="E357" i="2"/>
  <c r="E356" i="2"/>
  <c r="E355" i="2"/>
  <c r="E354" i="2"/>
  <c r="E317" i="2"/>
  <c r="E316" i="2"/>
  <c r="E315" i="2"/>
  <c r="E314" i="2"/>
  <c r="E313" i="2"/>
  <c r="E312" i="2"/>
  <c r="E311" i="2"/>
  <c r="E310" i="2"/>
  <c r="E309" i="2"/>
  <c r="E308" i="2"/>
  <c r="E307" i="2"/>
  <c r="E306" i="2"/>
  <c r="E305" i="2"/>
  <c r="E304" i="2"/>
  <c r="E303" i="2"/>
  <c r="C53" i="4"/>
  <c r="B9" i="8"/>
  <c r="F16" i="6"/>
  <c r="F4" i="7"/>
  <c r="F21" i="6"/>
  <c r="F5" i="7"/>
  <c r="F26" i="6"/>
  <c r="F6" i="7" s="1"/>
  <c r="C16" i="6"/>
  <c r="C4" i="7"/>
  <c r="C21" i="6"/>
  <c r="G21" i="6" s="1"/>
  <c r="C5" i="7"/>
  <c r="C26" i="6"/>
  <c r="G26" i="6" s="1"/>
  <c r="C6" i="7"/>
  <c r="C66" i="6"/>
  <c r="G66" i="6" s="1"/>
  <c r="C9" i="12" s="1"/>
  <c r="G9" i="3" s="1"/>
  <c r="G10" i="3" s="1"/>
  <c r="D66" i="6"/>
  <c r="E66" i="6"/>
  <c r="F66" i="6"/>
  <c r="G64" i="6"/>
  <c r="E663" i="2"/>
  <c r="E662" i="2"/>
  <c r="E661" i="2"/>
  <c r="E660" i="2"/>
  <c r="G63" i="6"/>
  <c r="G65" i="6"/>
  <c r="G62" i="6"/>
  <c r="E39" i="4"/>
  <c r="E38" i="4"/>
  <c r="E43" i="4"/>
  <c r="E42" i="4"/>
  <c r="E41" i="4"/>
  <c r="E40" i="4"/>
  <c r="E48" i="4"/>
  <c r="E47" i="4"/>
  <c r="E46" i="4"/>
  <c r="E45" i="4"/>
  <c r="E50" i="4"/>
  <c r="E49" i="4"/>
  <c r="E51" i="4"/>
  <c r="E44" i="4"/>
  <c r="B5" i="8"/>
  <c r="B6" i="8"/>
  <c r="B7" i="8"/>
  <c r="B8" i="8"/>
  <c r="B4" i="8"/>
  <c r="E52" i="4"/>
  <c r="E37" i="4"/>
  <c r="E30" i="4"/>
  <c r="E31" i="4"/>
  <c r="E32" i="4"/>
  <c r="E24" i="4"/>
  <c r="E19" i="4"/>
  <c r="E23" i="4"/>
  <c r="E16" i="4"/>
  <c r="E27" i="4"/>
  <c r="E28" i="4"/>
  <c r="E34" i="4"/>
  <c r="E35" i="4"/>
  <c r="E10" i="4"/>
  <c r="E15" i="4"/>
  <c r="E7" i="4"/>
  <c r="B46" i="1"/>
  <c r="B32" i="1"/>
  <c r="B20" i="1"/>
  <c r="E624" i="2"/>
  <c r="E623" i="2"/>
  <c r="E622" i="2"/>
  <c r="E621" i="2"/>
  <c r="E620" i="2"/>
  <c r="E619" i="2"/>
  <c r="E618" i="2"/>
  <c r="E617" i="2"/>
  <c r="E616" i="2"/>
  <c r="E615" i="2"/>
  <c r="E614" i="2"/>
  <c r="E613" i="2"/>
  <c r="E612" i="2"/>
  <c r="E611" i="2"/>
  <c r="E610" i="2"/>
  <c r="E440" i="2"/>
  <c r="E439" i="2"/>
  <c r="E438" i="2"/>
  <c r="E437" i="2"/>
  <c r="E436" i="2"/>
  <c r="E435" i="2"/>
  <c r="E434" i="2"/>
  <c r="E433" i="2"/>
  <c r="E432" i="2"/>
  <c r="E431" i="2"/>
  <c r="E430" i="2"/>
  <c r="E429" i="2"/>
  <c r="E428" i="2"/>
  <c r="E427" i="2"/>
  <c r="E426" i="2"/>
  <c r="E343" i="2"/>
  <c r="E344" i="2"/>
  <c r="E345" i="2"/>
  <c r="E346" i="2"/>
  <c r="E351" i="2"/>
  <c r="E350" i="2"/>
  <c r="E349" i="2"/>
  <c r="E348" i="2"/>
  <c r="E347" i="2"/>
  <c r="E342" i="2"/>
  <c r="E341" i="2"/>
  <c r="E340" i="2"/>
  <c r="E339" i="2"/>
  <c r="E338" i="2"/>
  <c r="E337" i="2"/>
  <c r="E25" i="4"/>
  <c r="G34" i="6"/>
  <c r="G35" i="6"/>
  <c r="G36" i="6"/>
  <c r="G37" i="6"/>
  <c r="G38" i="6"/>
  <c r="G39" i="6"/>
  <c r="G40" i="6"/>
  <c r="G41" i="6"/>
  <c r="G42" i="6"/>
  <c r="G43" i="6"/>
  <c r="G44" i="6"/>
  <c r="G45" i="6"/>
  <c r="G46" i="6"/>
  <c r="F47" i="6"/>
  <c r="F8" i="7" s="1"/>
  <c r="E47" i="6"/>
  <c r="E8" i="7" s="1"/>
  <c r="D47" i="6"/>
  <c r="D8" i="7" s="1"/>
  <c r="C47" i="6"/>
  <c r="C8" i="7" s="1"/>
  <c r="G33" i="6"/>
  <c r="G32" i="6"/>
  <c r="D21" i="6"/>
  <c r="D5" i="7"/>
  <c r="D16" i="6"/>
  <c r="D4" i="7"/>
  <c r="F30" i="6"/>
  <c r="F7" i="7" s="1"/>
  <c r="E30" i="6"/>
  <c r="E7" i="7"/>
  <c r="C30" i="6"/>
  <c r="C7" i="7"/>
  <c r="G29" i="6"/>
  <c r="G28" i="6"/>
  <c r="E26" i="6"/>
  <c r="G25" i="6"/>
  <c r="G24" i="6"/>
  <c r="G23" i="6"/>
  <c r="G14" i="6"/>
  <c r="E21" i="6"/>
  <c r="E5" i="7"/>
  <c r="G5" i="7" s="1"/>
  <c r="G20" i="6"/>
  <c r="G19" i="6"/>
  <c r="G18" i="6"/>
  <c r="E16" i="6"/>
  <c r="E4" i="7"/>
  <c r="G10" i="6"/>
  <c r="G11" i="6"/>
  <c r="G12" i="6"/>
  <c r="G13" i="6"/>
  <c r="G15" i="6"/>
  <c r="G6" i="6"/>
  <c r="G7" i="6"/>
  <c r="G8" i="6"/>
  <c r="G9" i="6"/>
  <c r="G5" i="6"/>
  <c r="G30" i="6"/>
  <c r="B4" i="1"/>
  <c r="B5" i="1"/>
  <c r="B6" i="1"/>
  <c r="B7" i="1"/>
  <c r="B8" i="1"/>
  <c r="B9" i="1"/>
  <c r="B10" i="1"/>
  <c r="B11" i="1"/>
  <c r="B12" i="1"/>
  <c r="B13" i="1"/>
  <c r="B14" i="1"/>
  <c r="B15" i="1"/>
  <c r="B16" i="1"/>
  <c r="B17" i="1"/>
  <c r="B18" i="1"/>
  <c r="B22" i="1"/>
  <c r="B29" i="1"/>
  <c r="B36" i="1"/>
  <c r="B37" i="1"/>
  <c r="B38" i="1"/>
  <c r="B39" i="1"/>
  <c r="B40" i="1"/>
  <c r="B41" i="1"/>
  <c r="B42" i="1"/>
  <c r="B43" i="1"/>
  <c r="B44" i="1"/>
  <c r="B45" i="1"/>
  <c r="E595" i="2"/>
  <c r="E596" i="2"/>
  <c r="E562" i="2"/>
  <c r="E563" i="2"/>
  <c r="E564" i="2"/>
  <c r="E565" i="2"/>
  <c r="E566" i="2"/>
  <c r="E567" i="2"/>
  <c r="E568" i="2"/>
  <c r="E569" i="2"/>
  <c r="E570" i="2"/>
  <c r="E571" i="2"/>
  <c r="E572" i="2"/>
  <c r="E573" i="2"/>
  <c r="E574" i="2"/>
  <c r="E575" i="2"/>
  <c r="E576" i="2"/>
  <c r="E546" i="2"/>
  <c r="E547" i="2"/>
  <c r="E548" i="2"/>
  <c r="E549" i="2"/>
  <c r="E508" i="2"/>
  <c r="E509" i="2"/>
  <c r="E510" i="2"/>
  <c r="E511" i="2"/>
  <c r="E455" i="2"/>
  <c r="E456" i="2"/>
  <c r="E115" i="2"/>
  <c r="E579" i="2"/>
  <c r="E580" i="2"/>
  <c r="E581" i="2"/>
  <c r="E589" i="2"/>
  <c r="E588" i="2"/>
  <c r="E587" i="2"/>
  <c r="E586" i="2"/>
  <c r="E585" i="2"/>
  <c r="E584" i="2"/>
  <c r="E583" i="2"/>
  <c r="E582" i="2"/>
  <c r="E607" i="2"/>
  <c r="E606" i="2"/>
  <c r="E605" i="2"/>
  <c r="E604" i="2"/>
  <c r="E603" i="2"/>
  <c r="E602" i="2"/>
  <c r="E601" i="2"/>
  <c r="E600" i="2"/>
  <c r="E599" i="2"/>
  <c r="E598" i="2"/>
  <c r="E597" i="2"/>
  <c r="E594" i="2"/>
  <c r="E593" i="2"/>
  <c r="E592" i="2"/>
  <c r="E559" i="2"/>
  <c r="E558" i="2"/>
  <c r="E557" i="2"/>
  <c r="E556" i="2"/>
  <c r="E555" i="2"/>
  <c r="E554" i="2"/>
  <c r="E553" i="2"/>
  <c r="E552" i="2"/>
  <c r="E551" i="2"/>
  <c r="E550" i="2"/>
  <c r="E545" i="2"/>
  <c r="E544" i="2"/>
  <c r="E540" i="2"/>
  <c r="E539" i="2"/>
  <c r="E538" i="2"/>
  <c r="E537" i="2"/>
  <c r="E536" i="2"/>
  <c r="E535" i="2"/>
  <c r="E534" i="2"/>
  <c r="E533" i="2"/>
  <c r="E532" i="2"/>
  <c r="E531" i="2"/>
  <c r="E530" i="2"/>
  <c r="E529" i="2"/>
  <c r="E528" i="2"/>
  <c r="E527" i="2"/>
  <c r="E525" i="2"/>
  <c r="E522" i="2"/>
  <c r="E521" i="2"/>
  <c r="E520" i="2"/>
  <c r="E519" i="2"/>
  <c r="E518" i="2"/>
  <c r="E517" i="2"/>
  <c r="E516" i="2"/>
  <c r="E515" i="2"/>
  <c r="E514" i="2"/>
  <c r="E513" i="2"/>
  <c r="E512" i="2"/>
  <c r="E507" i="2"/>
  <c r="E506" i="2"/>
  <c r="E505" i="2"/>
  <c r="E502" i="2"/>
  <c r="E501" i="2"/>
  <c r="E500" i="2"/>
  <c r="E499" i="2"/>
  <c r="E498" i="2"/>
  <c r="E497" i="2"/>
  <c r="E496" i="2"/>
  <c r="E495" i="2"/>
  <c r="E494" i="2"/>
  <c r="E493" i="2"/>
  <c r="E492" i="2"/>
  <c r="E491" i="2"/>
  <c r="E490" i="2"/>
  <c r="E489" i="2"/>
  <c r="E488" i="2"/>
  <c r="E484" i="2"/>
  <c r="E483" i="2"/>
  <c r="E482" i="2"/>
  <c r="E481" i="2"/>
  <c r="E480" i="2"/>
  <c r="E479" i="2"/>
  <c r="E478" i="2"/>
  <c r="E477" i="2"/>
  <c r="E476" i="2"/>
  <c r="E475" i="2"/>
  <c r="E474" i="2"/>
  <c r="E473" i="2"/>
  <c r="E472" i="2"/>
  <c r="E471" i="2"/>
  <c r="E470" i="2"/>
  <c r="E469" i="2"/>
  <c r="E465" i="2"/>
  <c r="E464" i="2"/>
  <c r="E463" i="2"/>
  <c r="E462" i="2"/>
  <c r="E461" i="2"/>
  <c r="E459" i="2"/>
  <c r="E460" i="2"/>
  <c r="E458" i="2"/>
  <c r="E457" i="2"/>
  <c r="E452" i="2"/>
  <c r="E451" i="2"/>
  <c r="E450" i="2"/>
  <c r="E449" i="2"/>
  <c r="E448" i="2"/>
  <c r="E446" i="2"/>
  <c r="E447" i="2"/>
  <c r="E444" i="2"/>
  <c r="E386" i="2"/>
  <c r="E385" i="2"/>
  <c r="E384" i="2"/>
  <c r="E383" i="2"/>
  <c r="E382" i="2"/>
  <c r="E381" i="2"/>
  <c r="E380" i="2"/>
  <c r="E379" i="2"/>
  <c r="E378" i="2"/>
  <c r="E377" i="2"/>
  <c r="E376" i="2"/>
  <c r="E375" i="2"/>
  <c r="E374" i="2"/>
  <c r="E373" i="2"/>
  <c r="E372" i="2"/>
  <c r="E245" i="2"/>
  <c r="E244" i="2"/>
  <c r="E243" i="2"/>
  <c r="E242" i="2"/>
  <c r="E241" i="2"/>
  <c r="E240" i="2"/>
  <c r="E239" i="2"/>
  <c r="E238" i="2"/>
  <c r="E237" i="2"/>
  <c r="E236" i="2"/>
  <c r="E235" i="2"/>
  <c r="E234" i="2"/>
  <c r="E233" i="2"/>
  <c r="E232" i="2"/>
  <c r="E209" i="2"/>
  <c r="E208" i="2"/>
  <c r="E207" i="2"/>
  <c r="E206" i="2"/>
  <c r="E205" i="2"/>
  <c r="E204" i="2"/>
  <c r="E203" i="2"/>
  <c r="E202" i="2"/>
  <c r="E201" i="2"/>
  <c r="E200" i="2"/>
  <c r="E199" i="2"/>
  <c r="E198" i="2"/>
  <c r="E197" i="2"/>
  <c r="E196" i="2"/>
  <c r="E195" i="2"/>
  <c r="E194" i="2"/>
  <c r="E191" i="2"/>
  <c r="E190" i="2"/>
  <c r="E189" i="2"/>
  <c r="E188" i="2"/>
  <c r="E187" i="2"/>
  <c r="E186" i="2"/>
  <c r="E185" i="2"/>
  <c r="E184" i="2"/>
  <c r="E180" i="2"/>
  <c r="E179" i="2"/>
  <c r="E178" i="2"/>
  <c r="E177" i="2"/>
  <c r="E176" i="2"/>
  <c r="E175" i="2"/>
  <c r="E174" i="2"/>
  <c r="E173" i="2"/>
  <c r="E172" i="2"/>
  <c r="E171" i="2"/>
  <c r="E170" i="2"/>
  <c r="E169" i="2"/>
  <c r="E168" i="2"/>
  <c r="E167" i="2"/>
  <c r="E166" i="2"/>
  <c r="E165" i="2"/>
  <c r="E151" i="2"/>
  <c r="E152" i="2"/>
  <c r="E153" i="2"/>
  <c r="E154" i="2"/>
  <c r="E155" i="2"/>
  <c r="E156" i="2"/>
  <c r="E157" i="2"/>
  <c r="E158" i="2"/>
  <c r="E159" i="2"/>
  <c r="E162" i="2"/>
  <c r="E161" i="2"/>
  <c r="E160" i="2"/>
  <c r="E150" i="2"/>
  <c r="E149" i="2"/>
  <c r="E148" i="2"/>
  <c r="E147" i="2"/>
  <c r="E143" i="2"/>
  <c r="E142" i="2"/>
  <c r="E141" i="2"/>
  <c r="E140" i="2"/>
  <c r="E139" i="2"/>
  <c r="E138" i="2"/>
  <c r="E137" i="2"/>
  <c r="E136" i="2"/>
  <c r="E135" i="2"/>
  <c r="E134" i="2"/>
  <c r="E133" i="2"/>
  <c r="E132" i="2"/>
  <c r="E131" i="2"/>
  <c r="E130" i="2"/>
  <c r="E129" i="2"/>
  <c r="E128" i="2"/>
  <c r="E117" i="2"/>
  <c r="E125" i="2"/>
  <c r="E124" i="2"/>
  <c r="E123" i="2"/>
  <c r="E122" i="2"/>
  <c r="E121" i="2"/>
  <c r="E120" i="2"/>
  <c r="E118" i="2"/>
  <c r="E116" i="2"/>
  <c r="E112" i="2"/>
  <c r="E111" i="2"/>
  <c r="E110" i="2"/>
  <c r="E109" i="2"/>
  <c r="E108" i="2"/>
  <c r="E107" i="2"/>
  <c r="E106" i="2"/>
  <c r="E105" i="2"/>
  <c r="E104" i="2"/>
  <c r="E103" i="2"/>
  <c r="E102" i="2"/>
  <c r="E100" i="2"/>
  <c r="E99" i="2"/>
  <c r="E98" i="2"/>
  <c r="E84" i="2"/>
  <c r="E85" i="2"/>
  <c r="E86" i="2"/>
  <c r="E87" i="2"/>
  <c r="E88" i="2"/>
  <c r="E95" i="2"/>
  <c r="E94" i="2"/>
  <c r="E93" i="2"/>
  <c r="E92" i="2"/>
  <c r="E91" i="2"/>
  <c r="E90" i="2"/>
  <c r="E89" i="2"/>
  <c r="E83" i="2"/>
  <c r="E82" i="2"/>
  <c r="E81" i="2"/>
  <c r="E77" i="2"/>
  <c r="E76" i="2"/>
  <c r="E75" i="2"/>
  <c r="E74" i="2"/>
  <c r="E73" i="2"/>
  <c r="E71" i="2"/>
  <c r="E72" i="2"/>
  <c r="E70" i="2"/>
  <c r="E69" i="2"/>
  <c r="E68" i="2"/>
  <c r="E67" i="2"/>
  <c r="E66" i="2"/>
  <c r="E65" i="2"/>
  <c r="E64" i="2"/>
  <c r="E63" i="2"/>
  <c r="E49" i="2"/>
  <c r="E45" i="2"/>
  <c r="E59" i="2"/>
  <c r="E58" i="2"/>
  <c r="E57" i="2"/>
  <c r="E56" i="2"/>
  <c r="E55" i="2"/>
  <c r="E53" i="2"/>
  <c r="E54" i="2"/>
  <c r="E52" i="2"/>
  <c r="E51" i="2"/>
  <c r="E50" i="2"/>
  <c r="E48" i="2"/>
  <c r="E47" i="2"/>
  <c r="E44" i="2"/>
  <c r="E543" i="2"/>
  <c r="E526" i="2"/>
  <c r="E487" i="2"/>
  <c r="E468" i="2"/>
  <c r="E445" i="2"/>
  <c r="E371" i="2"/>
  <c r="E231" i="2"/>
  <c r="E183" i="2"/>
  <c r="E146" i="2"/>
  <c r="E119" i="2"/>
  <c r="E101" i="2"/>
  <c r="E80" i="2"/>
  <c r="E62" i="2"/>
  <c r="E46" i="2"/>
  <c r="E31" i="2"/>
  <c r="E32" i="2"/>
  <c r="E33" i="2"/>
  <c r="E34" i="2"/>
  <c r="E36" i="2"/>
  <c r="E35" i="2"/>
  <c r="E37" i="2"/>
  <c r="E38" i="2"/>
  <c r="E39" i="2"/>
  <c r="E40" i="2"/>
  <c r="E41" i="2"/>
  <c r="E29" i="2"/>
  <c r="E30" i="2"/>
  <c r="E28" i="2"/>
  <c r="E27" i="2"/>
  <c r="E20" i="2"/>
  <c r="E18" i="2"/>
  <c r="E21" i="2"/>
  <c r="E9" i="2"/>
  <c r="E7" i="2"/>
  <c r="E10" i="2"/>
  <c r="E22" i="2"/>
  <c r="E11" i="2"/>
  <c r="E17" i="2"/>
  <c r="E24" i="2"/>
  <c r="E23" i="2"/>
  <c r="E19" i="2"/>
  <c r="E16" i="2"/>
  <c r="E12" i="2"/>
  <c r="E6" i="2"/>
  <c r="E8" i="2"/>
  <c r="E13" i="2"/>
  <c r="E5" i="2"/>
  <c r="E6" i="7"/>
  <c r="E246" i="2"/>
  <c r="E541" i="2"/>
  <c r="E78" i="2"/>
  <c r="E53" i="4"/>
  <c r="C9" i="8"/>
  <c r="E9" i="8"/>
  <c r="E441" i="2"/>
  <c r="E590" i="2"/>
  <c r="G16" i="6"/>
  <c r="E8" i="8"/>
  <c r="E5" i="8"/>
  <c r="E36" i="4"/>
  <c r="E4" i="8"/>
  <c r="D6" i="8" l="1"/>
  <c r="D10" i="8" s="1"/>
  <c r="C10" i="8"/>
  <c r="E7" i="8"/>
  <c r="E20" i="4"/>
  <c r="A40" i="19"/>
  <c r="A41" i="19" s="1"/>
  <c r="A43" i="19" s="1"/>
  <c r="A46" i="19" s="1"/>
  <c r="A49" i="19" s="1"/>
  <c r="A50" i="19" s="1"/>
  <c r="A51" i="19" s="1"/>
  <c r="J27" i="10"/>
  <c r="G6" i="3"/>
  <c r="G4" i="3"/>
  <c r="G31" i="10"/>
  <c r="K14" i="14"/>
  <c r="K15" i="14" s="1"/>
  <c r="J14" i="14"/>
  <c r="J15" i="14" s="1"/>
  <c r="I14" i="14"/>
  <c r="I15" i="14" s="1"/>
  <c r="G6" i="7"/>
  <c r="E9" i="7"/>
  <c r="C9" i="7"/>
  <c r="G4" i="7"/>
  <c r="G8" i="7"/>
  <c r="G7" i="7"/>
  <c r="D9" i="7"/>
  <c r="F9" i="7"/>
  <c r="G47" i="6"/>
  <c r="E657" i="2"/>
  <c r="D5" i="12" s="1"/>
  <c r="E5" i="12" s="1"/>
  <c r="E14" i="2"/>
  <c r="E664" i="2"/>
  <c r="D9" i="12" s="1"/>
  <c r="E9" i="12" s="1"/>
  <c r="E265" i="2"/>
  <c r="E453" i="2"/>
  <c r="E560" i="2"/>
  <c r="E466" i="2"/>
  <c r="E577" i="2"/>
  <c r="F29" i="1"/>
  <c r="G29" i="1" s="1"/>
  <c r="E126" i="2"/>
  <c r="E485" i="2"/>
  <c r="E335" i="2"/>
  <c r="E424" i="2"/>
  <c r="E523" i="2"/>
  <c r="E144" i="2"/>
  <c r="E503" i="2"/>
  <c r="E192" i="2"/>
  <c r="F10" i="1"/>
  <c r="G10" i="1" s="1"/>
  <c r="F4" i="1"/>
  <c r="G4" i="1" s="1"/>
  <c r="E387" i="2"/>
  <c r="E42" i="2"/>
  <c r="F32" i="1"/>
  <c r="G32" i="1" s="1"/>
  <c r="F47" i="1"/>
  <c r="G47" i="1" s="1"/>
  <c r="E318" i="2"/>
  <c r="E639" i="2"/>
  <c r="E40" i="1"/>
  <c r="F40" i="1" s="1"/>
  <c r="G40" i="1" s="1"/>
  <c r="D11" i="1"/>
  <c r="F11" i="1" s="1"/>
  <c r="G11" i="1" s="1"/>
  <c r="D23" i="1"/>
  <c r="F23" i="1" s="1"/>
  <c r="G23" i="1" s="1"/>
  <c r="D31" i="1"/>
  <c r="F31" i="1" s="1"/>
  <c r="G31" i="1" s="1"/>
  <c r="E405" i="2"/>
  <c r="F44" i="1"/>
  <c r="G44" i="1" s="1"/>
  <c r="E25" i="2"/>
  <c r="F46" i="1"/>
  <c r="G46" i="1" s="1"/>
  <c r="E625" i="2"/>
  <c r="F21" i="1"/>
  <c r="G21" i="1" s="1"/>
  <c r="E60" i="2"/>
  <c r="E352" i="2"/>
  <c r="E608" i="2"/>
  <c r="F25" i="1"/>
  <c r="G25" i="1" s="1"/>
  <c r="E36" i="1"/>
  <c r="F36" i="1" s="1"/>
  <c r="G36" i="1" s="1"/>
  <c r="F43" i="1"/>
  <c r="G43" i="1" s="1"/>
  <c r="F17" i="1"/>
  <c r="G17" i="1" s="1"/>
  <c r="F16" i="1"/>
  <c r="G16" i="1" s="1"/>
  <c r="F6" i="1"/>
  <c r="G6" i="1" s="1"/>
  <c r="F5" i="1"/>
  <c r="G5" i="1" s="1"/>
  <c r="F14" i="1"/>
  <c r="G14" i="1" s="1"/>
  <c r="F20" i="1"/>
  <c r="G20" i="1" s="1"/>
  <c r="F38" i="1"/>
  <c r="G38" i="1" s="1"/>
  <c r="F9" i="1"/>
  <c r="G9" i="1" s="1"/>
  <c r="F42" i="1"/>
  <c r="G42" i="1" s="1"/>
  <c r="F22" i="1"/>
  <c r="G22" i="1" s="1"/>
  <c r="F13" i="1"/>
  <c r="G13" i="1" s="1"/>
  <c r="F7" i="1"/>
  <c r="G7" i="1" s="1"/>
  <c r="F15" i="1"/>
  <c r="G15" i="1" s="1"/>
  <c r="E301" i="2"/>
  <c r="F24" i="1"/>
  <c r="G24" i="1" s="1"/>
  <c r="F8" i="1"/>
  <c r="G8" i="1" s="1"/>
  <c r="E210" i="2"/>
  <c r="F41" i="1"/>
  <c r="G41" i="1" s="1"/>
  <c r="F39" i="1"/>
  <c r="G39" i="1" s="1"/>
  <c r="F18" i="1"/>
  <c r="G18" i="1" s="1"/>
  <c r="F12" i="1"/>
  <c r="G12" i="1" s="1"/>
  <c r="E283" i="2"/>
  <c r="E365" i="2"/>
  <c r="E229" i="2"/>
  <c r="F30" i="1"/>
  <c r="G30" i="1" s="1"/>
  <c r="F19" i="1"/>
  <c r="G19" i="1" s="1"/>
  <c r="E181" i="2"/>
  <c r="E113" i="2"/>
  <c r="E96" i="2"/>
  <c r="E163" i="2"/>
  <c r="F45" i="1"/>
  <c r="G45" i="1" s="1"/>
  <c r="F37" i="1"/>
  <c r="G37" i="1" s="1"/>
  <c r="E10" i="8" l="1"/>
  <c r="C5" i="3" s="1"/>
  <c r="E6" i="8"/>
  <c r="A52" i="19"/>
  <c r="A53" i="19" s="1"/>
  <c r="A54" i="19" s="1"/>
  <c r="A55" i="19" s="1"/>
  <c r="A56" i="19" s="1"/>
  <c r="A57" i="19" s="1"/>
  <c r="A59" i="19" s="1"/>
  <c r="A61" i="19" s="1"/>
  <c r="A62" i="19" s="1"/>
  <c r="A63" i="19" s="1"/>
  <c r="A64" i="19" s="1"/>
  <c r="A66" i="19" s="1"/>
  <c r="A67" i="19" s="1"/>
  <c r="A70" i="19" s="1"/>
  <c r="A73" i="19" s="1"/>
  <c r="A74" i="19" s="1"/>
  <c r="A75" i="19" s="1"/>
  <c r="A78" i="19" s="1"/>
  <c r="A79" i="19" s="1"/>
  <c r="A81" i="19" s="1"/>
  <c r="A83" i="19" s="1"/>
  <c r="A85" i="19" s="1"/>
  <c r="A86" i="19" s="1"/>
  <c r="A87" i="19" s="1"/>
  <c r="A88" i="19" s="1"/>
  <c r="A90" i="19" s="1"/>
  <c r="A93" i="19" s="1"/>
  <c r="J32" i="10"/>
  <c r="G5" i="3" s="1"/>
  <c r="G7" i="3" s="1"/>
  <c r="L14" i="14"/>
  <c r="L16" i="14" s="1"/>
  <c r="D8" i="12" s="1"/>
  <c r="C7" i="3"/>
  <c r="G33" i="1"/>
  <c r="G48" i="1"/>
  <c r="A96" i="19" l="1"/>
  <c r="A97" i="19" s="1"/>
  <c r="A98" i="19" s="1"/>
  <c r="A99" i="19" s="1"/>
  <c r="A102" i="19" s="1"/>
  <c r="A103" i="19" s="1"/>
  <c r="E8" i="12"/>
  <c r="E10" i="12" s="1"/>
  <c r="G12" i="3"/>
  <c r="G13" i="3" s="1"/>
  <c r="G14" i="3" s="1"/>
  <c r="G34" i="1"/>
  <c r="G50" i="1" s="1"/>
  <c r="C6" i="3" s="1"/>
  <c r="A104" i="19" l="1"/>
  <c r="A105" i="19" s="1"/>
  <c r="A108" i="19" s="1"/>
  <c r="A113" i="19" s="1"/>
  <c r="E4" i="12"/>
  <c r="E6" i="12" s="1"/>
  <c r="C19" i="3"/>
  <c r="C20" i="3" s="1"/>
  <c r="C21" i="3" s="1"/>
  <c r="C8" i="3"/>
  <c r="C9" i="3" s="1"/>
  <c r="E26" i="16" l="1"/>
  <c r="E12" i="16"/>
  <c r="E4" i="16"/>
  <c r="F4" i="16" s="1"/>
  <c r="E5" i="16"/>
  <c r="E6" i="16"/>
  <c r="E8" i="16"/>
  <c r="E24" i="16"/>
  <c r="E25" i="16"/>
  <c r="E20" i="16"/>
  <c r="E21" i="16"/>
  <c r="E19" i="16"/>
  <c r="E16" i="16"/>
  <c r="E7" i="16"/>
  <c r="E9" i="16"/>
  <c r="E28" i="16"/>
  <c r="E29" i="16"/>
  <c r="E13" i="16"/>
  <c r="E15" i="16"/>
  <c r="E23" i="16"/>
  <c r="E17" i="16"/>
  <c r="E27" i="16"/>
  <c r="E14" i="16"/>
  <c r="E10" i="16"/>
  <c r="A114" i="19"/>
  <c r="A115" i="19" s="1"/>
  <c r="A116" i="19" s="1"/>
  <c r="A117" i="19" s="1"/>
  <c r="A120" i="19" s="1"/>
  <c r="A121" i="19" s="1"/>
  <c r="J5" i="17"/>
  <c r="J4" i="17"/>
  <c r="J12" i="17"/>
  <c r="J9" i="17"/>
  <c r="J3" i="17"/>
  <c r="J6" i="17"/>
  <c r="J7" i="17"/>
  <c r="J15" i="17"/>
  <c r="J13" i="17"/>
  <c r="J14" i="17"/>
  <c r="J8" i="17"/>
  <c r="J10" i="17"/>
  <c r="J16" i="17"/>
  <c r="J11" i="17"/>
  <c r="J17" i="17"/>
  <c r="I8" i="17"/>
  <c r="C22" i="3"/>
  <c r="K17" i="17" s="1"/>
  <c r="I11" i="17"/>
  <c r="I5" i="17"/>
  <c r="I4" i="17"/>
  <c r="I10" i="17"/>
  <c r="I17" i="17"/>
  <c r="I9" i="17"/>
  <c r="I7" i="17"/>
  <c r="I16" i="17"/>
  <c r="I15" i="17"/>
  <c r="I13" i="17"/>
  <c r="I6" i="17"/>
  <c r="I14" i="17"/>
  <c r="I3" i="17"/>
  <c r="I12" i="17"/>
  <c r="F5" i="16" l="1"/>
  <c r="F6" i="16" s="1"/>
  <c r="F7" i="16" s="1"/>
  <c r="F8" i="16" s="1"/>
  <c r="F9" i="16" s="1"/>
  <c r="F10" i="16" s="1"/>
  <c r="F12" i="16" s="1"/>
  <c r="F13" i="16" s="1"/>
  <c r="F14" i="16" s="1"/>
  <c r="F15" i="16" s="1"/>
  <c r="F16" i="16" s="1"/>
  <c r="F17" i="16" s="1"/>
  <c r="F19" i="16" s="1"/>
  <c r="F20" i="16" s="1"/>
  <c r="F21" i="16" s="1"/>
  <c r="F23" i="16" s="1"/>
  <c r="F24" i="16" s="1"/>
  <c r="F25" i="16" s="1"/>
  <c r="F26" i="16" s="1"/>
  <c r="F27" i="16" s="1"/>
  <c r="F28" i="16" s="1"/>
  <c r="F29" i="16" s="1"/>
  <c r="E30" i="16" s="1"/>
  <c r="F30" i="16" s="1"/>
  <c r="A122" i="19"/>
  <c r="A123" i="19" s="1"/>
  <c r="A124" i="19" s="1"/>
  <c r="A127" i="19" s="1"/>
  <c r="A128" i="19" s="1"/>
  <c r="A129" i="19" s="1"/>
  <c r="J20" i="17"/>
  <c r="K11" i="17"/>
  <c r="K16" i="17"/>
  <c r="K8" i="17"/>
  <c r="K7" i="17"/>
  <c r="K9" i="17"/>
  <c r="K15" i="17"/>
  <c r="K14" i="17"/>
  <c r="K4" i="17"/>
  <c r="K3" i="17"/>
  <c r="K6" i="17"/>
  <c r="K13" i="17"/>
  <c r="K5" i="17"/>
  <c r="K10" i="17"/>
  <c r="K12" i="17"/>
  <c r="I20" i="17"/>
  <c r="A132" i="19" l="1"/>
  <c r="A133" i="19" s="1"/>
  <c r="A134" i="19" s="1"/>
  <c r="A135" i="19" s="1"/>
  <c r="A136" i="19" s="1"/>
  <c r="K20" i="17"/>
  <c r="A137" i="19" l="1"/>
  <c r="A138" i="19" s="1"/>
</calcChain>
</file>

<file path=xl/sharedStrings.xml><?xml version="1.0" encoding="utf-8"?>
<sst xmlns="http://schemas.openxmlformats.org/spreadsheetml/2006/main" count="1322" uniqueCount="502">
  <si>
    <t>Price Proposal Form Information and Instructions</t>
  </si>
  <si>
    <t>General</t>
  </si>
  <si>
    <t>General Instructions for All Sheets</t>
  </si>
  <si>
    <t>The Price Proposal Forms shall constitute the full and complete Price Proposal for compensation for performance of the Contractor’s Work under the Alameda CTC RFP R22-0009.</t>
  </si>
  <si>
    <t>Proposers shall not make any entry on or alteration to the Price Proposal Forms other than in accordance with these Price Proposal Instructions.</t>
  </si>
  <si>
    <t>All costs must be entered as whole dollar amounts.</t>
  </si>
  <si>
    <t>All percentages must be entered with a maximum two digits to the right of the decimal.</t>
  </si>
  <si>
    <t>Proposers may only enter data into cells with a light yellow background.</t>
  </si>
  <si>
    <t>Proposers must not insert or remove rows, columns, or sheets.</t>
  </si>
  <si>
    <t>For "other" type costs where Proposers are able to insert the descriptions, Proposers must aggregate or summarize their detailed costs to fit within the number of lines available.</t>
  </si>
  <si>
    <t>All annual escalation rates are capped at a maximum of 3.44%. Escalation rates are applied starting in Year 2 of the respective sheet.</t>
  </si>
  <si>
    <t>All cells with a light yellow background must have an entry. If the cell is part of an optional line item that the Proposer does not require to fully capture their costs, the Proposer must enter N/A in the description cell (if applicable) and an amount of $0 in the cost cell. Proposers should note that, while entries of $0 will not result in a 0 showing in the cell, the value will be recorded and the cell will turn green.</t>
  </si>
  <si>
    <t>Proposers must list monthly Cloud costs in either Sheet 2A or Sheet 3A as total costs for the Performance Period. One time and monthly Cloud costs associated with the four year O&amp;M extension should be totaled and captured in the Host or Roadside refresh sections of these sheets, if applicable. Monthly Cloud costs must not be included in Sheet 4A or Sheet 4B.</t>
  </si>
  <si>
    <t xml:space="preserve">Alameda CTC may waive or correct any error appearing in the Proposer’s completed Price Proposal Forms if the correct amount can be clearly ascertained from the information provided; however, Alameda CTC is under no obligation to do so.  In the event of a mathematical miscalculation, the correct sum will control. </t>
  </si>
  <si>
    <t>While Alameda CTC has made every effort to ensure the Price Proposal Forms contain accurate formulas and calculations, Proposers are required to independently verify that formulas and calculations are being performed correctly.</t>
  </si>
  <si>
    <t>The Price Proposal and each of its component sheets shall be inclusive of all costs needed to meet the requirements of the RFP and Agreement, including Appendix A, Statement of Work and Requirements. These costs include, without limitation, all System, Software, Hardware, supplies, parts and materials, labor, overhead, burden, profit, taxes, duties, fees, Contractor-acquired permits, licenses, warranties and other items necessary to meet the Agreement requirements</t>
  </si>
  <si>
    <t>No price escalation will be allowed above the costs provided on the Price Proposal Forms to complete the Work, except as specifically identified herein.</t>
  </si>
  <si>
    <t>Proposers should assume starting transaction volumes of 8,000 transactions per Toll Site, per revenue day when calculating ETS sizing and related costs.</t>
  </si>
  <si>
    <t>Project Summary</t>
  </si>
  <si>
    <t>General Instructions for the Project Summary sheet</t>
  </si>
  <si>
    <t>This sheet automatically summarizes the costs and pricing detail entered in other sheets.</t>
  </si>
  <si>
    <t>Sheet 1A: Program Dev Detail</t>
  </si>
  <si>
    <t>General Instructions for Sheet 1A</t>
  </si>
  <si>
    <t>If the Proposer does not have any costs associated with a cell in column C or D, the Proposer shall enter a value of $0. A non-zero value is expected in at least one of the two columns for each line item (unless otherwise identified as an optional line item).</t>
  </si>
  <si>
    <t>Project Management</t>
  </si>
  <si>
    <t>Enter the total cost for all project management associated with program development, including administration, meetings, workshops, and coordination with all parties on the project (Alameda CTC, Caltrans, civil contractor, existing toll system integrator, leased lines provider, power pedestal vendor, etc.).</t>
  </si>
  <si>
    <t>Do not include Project Management costs related to the O&amp;M Phase.</t>
  </si>
  <si>
    <t>Documentation</t>
  </si>
  <si>
    <t>Enter the total cost related to the creation, review, updates, printing, and delivery of all documentation on the Project across all parts and phases.</t>
  </si>
  <si>
    <t>Include costs for documentation iterations as each document progresses through its review cycle with Alameda CTC.</t>
  </si>
  <si>
    <t>Include costs for testing documentation, such as test procedures and test reports.</t>
  </si>
  <si>
    <t>Include costs for training documentation, such as the Training Plan, agenda, and training materials.</t>
  </si>
  <si>
    <t>System Design</t>
  </si>
  <si>
    <t>Enter the total cost for creating the Design of the System.</t>
  </si>
  <si>
    <t>Testing</t>
  </si>
  <si>
    <t>Enter all-encompassing, end-to-end costs for each test in its respective line. Examples of costs that are expected to be summed in each line are: personnel, administration, vehicles, specialized equipment, Hardware and installation for FAT, and punchlist resolution.</t>
  </si>
  <si>
    <t>Do not include documentation costs related to testing. This should be represented in the Documentation section.</t>
  </si>
  <si>
    <t>Costs related to FAT and OFIT in North Phase Part 1 are only required if the Proposer anticipates a change in Design from the South Phase.</t>
  </si>
  <si>
    <t>Training</t>
  </si>
  <si>
    <t>Enter the total cost for conducting all training courses, including builds of any training environments, Hardware to support training environments, facilitation of training sessions, etc.</t>
  </si>
  <si>
    <t>Do not include documentation costs related to training. This should be represented in the Documentation section.</t>
  </si>
  <si>
    <t>Other Implementation Costs</t>
  </si>
  <si>
    <t>Entries for lines 38 through 52 are optional. Proposers may include costs in this section that are unique to their project delivery method and which cannot be properly accounted for in the preceding sections.</t>
  </si>
  <si>
    <t>Sheet 1B: Program Dev Summary</t>
  </si>
  <si>
    <t>General Instructions for Sheet 1B</t>
  </si>
  <si>
    <t>This sheet is automatically populated based on data entered in other sheets.</t>
  </si>
  <si>
    <t>Sheet 2A: Roadside Detail</t>
  </si>
  <si>
    <t>General Instructions for Sheet 2A</t>
  </si>
  <si>
    <t>Each Item in Sheet 2A represents a combination of scope that must be delivered for the identified sites, with specific cost items relative to that combination of scope.</t>
  </si>
  <si>
    <t>The costs entered into Sheet 2A must encompass the procurement, development, installation, and configuration of all Hardware and Software related to each Item.</t>
  </si>
  <si>
    <t>For each Item, Proposers must enter the cost for the associated combination of scope at a single site. These costs are multiplied by the number of sites which share that combination of scope in Sheet 2B.</t>
  </si>
  <si>
    <t>Costs for Items 21, 22, 27, 38, 39, 40, and 41 must be entered as total costs. These costs are not multiplied by any quantity or number of sites when summarized.</t>
  </si>
  <si>
    <t>Proposers shall enter a value of $0 for the applicable Supplemental Cabinets line item if the Proposer's Design for a specific site will not require additional cabinets. Proposers should note that no new ground-mounted cabinets are permitted in the South Segment.</t>
  </si>
  <si>
    <t>Proposers shall enter a value of $0 for the applicable Supplemental Network Hardware line item if the Proposer's Design for sites other than Toll Sites will not require network Hardware that is localized at the respective site.</t>
  </si>
  <si>
    <t>Proposers shall enter a value of $0 for Other Ancillary Parts and Hardware line items if all such parts and Hardware are accounted for in the other line items within each Item.</t>
  </si>
  <si>
    <t>Entries for Items 21, 27, 38, and 40 are optional. Proposers may include costs in these sections that are unique to their Roadside Design and which cannot be properly accounted for in the other sections. Proposers shall enter N/A in the description cells and a value of $0 in the cost cells for line items which the Proposer does not require in these sections.</t>
  </si>
  <si>
    <t>South Phase Part 1</t>
  </si>
  <si>
    <t>Enter costs for spares in both South Phase Part 1 and South Phase Part 2 in Item 22. There is no separate Item for South Phase Part 2 spares.</t>
  </si>
  <si>
    <t>Roadside System Hardware Refresh During Original O&amp;M Phase</t>
  </si>
  <si>
    <t>If the Proposal requires a Roadside System refresh to be able to meet Performance Requirements throughout the duration of the original O&amp;M Phase, the Proposer shall include the costs for the Roadside System refresh in Item 40.</t>
  </si>
  <si>
    <t>The Proposer's assumptions for whether or not a Roadside System refresh will be required must be represented within the Proposal. No Change Orders will be provided to accommodate a Roadside System refresh during the O&amp;M Phase unless the accepted assumptions of the Proposer become inaccurate due to circumstances outside of the Proposer's control.</t>
  </si>
  <si>
    <t>Proposers do not need to use every available line item within Item 40 when entering costs for a Roadside System refresh</t>
  </si>
  <si>
    <t>Roadside System refresh costs entered in Item 40 are summarized in Sheet 4C and do not populate into the Implementation Phase costs.</t>
  </si>
  <si>
    <t>Four Year Operations and Maintenance Extension Option</t>
  </si>
  <si>
    <t>Do not include monthly costs related to O&amp;M in this section. These costs must be represented in Sheet 4A and Sheet 4B.</t>
  </si>
  <si>
    <t>System refresh costs entered in Item 41 are summarized in Sheet 4C and do not populate into the Implementation Phase costs.</t>
  </si>
  <si>
    <t>Sheet 2B: Roadside Summary</t>
  </si>
  <si>
    <t>General Instructions for Sheet 2B</t>
  </si>
  <si>
    <t>Sheet 2C: Roadside Combination Matrix</t>
  </si>
  <si>
    <t>General Instructions for Sheet 2C</t>
  </si>
  <si>
    <t>This sheet is for information only and performs no calculations.</t>
  </si>
  <si>
    <t>Each Item in Sheet 2C corresponds to the same Item number in both Sheet 2A and Sheet 2B.</t>
  </si>
  <si>
    <t>Each Item in Sheet 2C represents a combination of scope that must be delivered for the identified sites. When reviewing columns B through G for each Item, Proposers should refer to the legend in cells K2 through L5 to identify the significance of each value displayed in those columns.</t>
  </si>
  <si>
    <t>Sheet 3A: Host Detail</t>
  </si>
  <si>
    <t>General Instructions for Sheet 3A</t>
  </si>
  <si>
    <t>The costs entered into Sheet 3A must encompass the procurement, development, installation, and configuration of all Hardware and Software related to each line item.</t>
  </si>
  <si>
    <t>If the Proposer does not have any costs associated with a cell in column C , D, E, or F, the Proposer shall enter a value of $0. A non-zero value is expected in at least one of the four columns for each line item (unless otherwise identified as an optional line item).</t>
  </si>
  <si>
    <t>Infrastructure</t>
  </si>
  <si>
    <t>Within Item 1, proposers need only include costs for those line items which are applicable to their proposed Host System. For example, rows 5 through 7 do not need to be filled out if the Proposer is proposing a Host System which uses only Cloud services. Similarly, rows 11 through 13 do not need to be filled out if the Proposer is proposing a Host System which uses only on-premises infrastructure. Non-zero costs may be entered in rows 5 through 7 and 11 through 13 if the Proposer is proposing a Host System which uses a hybrid infrastructure. Proposers shall enter a value of $0 for those line items which are not applicable to their Host System.</t>
  </si>
  <si>
    <t>Other Host System Costs</t>
  </si>
  <si>
    <t>Entries for Item 5 are optional. Proposers may include costs in this section that are unique to their Host System Design and which cannot be properly accounted for in the other sections.</t>
  </si>
  <si>
    <t>Host System Hardware Refresh During Original O&amp;M Phase</t>
  </si>
  <si>
    <t>If the Proposal requires a Host System refresh to be able to meet Performance Requirements throughout the duration of the original O&amp;M Phase, the Proposer shall include the costs for the Host System refresh in Item 6.</t>
  </si>
  <si>
    <t>The Proposer's assumptions for whether or not a Host System refresh will be required must be represented within the Proposal. No Change Orders will be provided to accommodate a Host System refresh during the O&amp;M Phase unless the accepted assumptions of the Proposer become inaccurate due to circumstances outside of the Proposer's control.</t>
  </si>
  <si>
    <t>Proposers do not need to use every available line item within Item 6 when entering costs for a Host System refresh.</t>
  </si>
  <si>
    <t>Host System refresh costs entered in Item 6 are summarized in Sheet 4C and do not populate into the Implementation Phase costs.</t>
  </si>
  <si>
    <t>Four Year O&amp;M Extension Host System Costs</t>
  </si>
  <si>
    <t>Host System refresh costs entered in Item 7 are summarized in Sheet 4C and do not populate into the Implementation Phase costs.</t>
  </si>
  <si>
    <t>Sheet 3B: Host Summary</t>
  </si>
  <si>
    <t>General Instructions for Sheet 3B</t>
  </si>
  <si>
    <t>This sheet is automatically populated based data entered in other sheets.</t>
  </si>
  <si>
    <t>Sheet 4A: Host O&amp;M Detail</t>
  </si>
  <si>
    <t>General Instructions for Sheet 4A</t>
  </si>
  <si>
    <t>Annual pricing within Sheet 4A is based on the anniversary date for the start of the O&amp;M Phase.</t>
  </si>
  <si>
    <t>Enter only costs associated with operating and maintaining the Host System in Sheet 4A. These costs will be the basis for the Host System Monthly Maintenance Fee that is subject to adjustment for failure to meet KPIs in accordance with the Agreement.</t>
  </si>
  <si>
    <t>The dates provided for start and end months of each O&amp;M period are estimates from Alameda CTC that are meant to enable an equal comparison of costs between all Proposers. Cost variations due to changes in actual dates will be accounted for in accordance with the Agreement.</t>
  </si>
  <si>
    <t>Proposers must enter an annual escalation rate for monthly O&amp;M fees in cell G5. Annually escalated rates in columns H through O are calculated by applying the compounded rate in cell G5 to the value in column F, rounded up to the nearest dollar.</t>
  </si>
  <si>
    <t>Sheet 4B: Roadside O&amp;M Detail</t>
  </si>
  <si>
    <t>General Instructions for Sheet 4B</t>
  </si>
  <si>
    <t>Annual pricing within Sheet 4B is based on the anniversary date for the start of the O&amp;M Phase.</t>
  </si>
  <si>
    <t>Enter only costs associated with operating and maintaining the Roadside System in Sheet 4B. These costs will be the basis for the Roadside System Monthly Maintenance Fee that is subject to adjustment for failure to meet KPIs in accordance with the Agreement.</t>
  </si>
  <si>
    <t>Sheet 4C: O&amp;M Summary</t>
  </si>
  <si>
    <t>General Instructions for Sheet 4C</t>
  </si>
  <si>
    <t>Sheet 5: Image Review Costs</t>
  </si>
  <si>
    <t>General Instructions for Sheet 5</t>
  </si>
  <si>
    <t>Annual pricing within Sheet 5 is based on the anniversary date for the start of the O&amp;M Phase.</t>
  </si>
  <si>
    <t>Proposers must price image review costs as a fixed value related to the total count of Transactions (not Trips) which occurred during the month.</t>
  </si>
  <si>
    <t>Image-based Trip accuracy is measured in the Performance Requirements as an end result and not by analyzing automated ALPR throughput versus actual counts of image reviews performed. Proposers should provide pricing for each line item based on their own expectations of how many of the Transactions will need to be manually reviewed.</t>
  </si>
  <si>
    <t>The Contractor will be paid a monthly fee based on the actual volumes of Eligible Transactions experienced during the month and where these Eligible Transactions fall within volume levels identified in Sheet 5. Fees are not cumulative in that the Contractor shall be paid only for the level where the total monthly volumes fall. For example, if the total volume of Eligible Transactions falls within the range identified for Level 2, the Contractor shall only be paid its proposed fee for Level 2 pricing. Proposers must provide total costs for each line item and not incremental increases from the previous line item.</t>
  </si>
  <si>
    <t>Proposers must enter an annual escalation rate for monthly O&amp;M fees in cell E5. Annually escalated rates in columns F through M (F through I for the option section) are calculated by applying the compounded rate in cell E5 to the value in column D, rounded up to the nearest dollar.</t>
  </si>
  <si>
    <t>Expected Transaction volumes shown in Sheet 5 are used for Proposal evaluation purposes only and are not guaranteed.</t>
  </si>
  <si>
    <t>Sheet 6: Additional Services Staff Rates</t>
  </si>
  <si>
    <t>General Instructions for Sheet 6</t>
  </si>
  <si>
    <t>Annual pricing within Sheet 6 is based on the anniversary date for NTP.</t>
  </si>
  <si>
    <t>Proposers must enter all labor positions/classifications in column B that will participate in the Project or that may participate in a future Task Order related to the Project.</t>
  </si>
  <si>
    <t>If a labor position/classification is entered in column B, a corresponding 2022 loaded hourly billing rate must be entered in column C. Proposers do not need to use all available line items for positions/classifications.</t>
  </si>
  <si>
    <t>Proposers must enter an escalation rate value in column D.</t>
  </si>
  <si>
    <t>Proposers must enter an annual escalation rate for monthly O&amp;M fees in cell D5. Annually escalated rates in columns E through R are calculated by applying the compounded rate in cell D5 to the value in column C, rounded up to the nearest dollar.</t>
  </si>
  <si>
    <t>Sheet 7: Payment Schedule</t>
  </si>
  <si>
    <t>General Instructions for Sheet 7</t>
  </si>
  <si>
    <t>This sheet is automatically calculated based on entries in other sheets. Proposers should not enter any values or make any changes on this sheet.</t>
  </si>
  <si>
    <t xml:space="preserve">All payment milestone amounts in cells E4 through E29 are rounded down to the nearest dollar after applying the payment percentage. </t>
  </si>
  <si>
    <t>The final payment milestone, with payment amount shown in cell E30, includes any true-up amount required as a result of rounding the previous payments.</t>
  </si>
  <si>
    <t>Sheet 8: Prime and Subcontractors LBE and SLBE Contract Commitment</t>
  </si>
  <si>
    <t>General Instructions for Sheet 8</t>
  </si>
  <si>
    <t>In column C, select whether the entity listed in column B is the Prime, a Tier 1 Subcontractor managed by the Prime, or a Tier 2 Subcontractor managed by a Tier 1 Subcontractor.</t>
  </si>
  <si>
    <t>In column D, enter the name of the entity that is overseeing the work of the entity listed in column B. When a Prime is listed in column B, enter the name of the Prime in column D as well.</t>
  </si>
  <si>
    <t>In column G, enter Y if the Prime/Subcontractor is certified by Alameda CTC as a Local Business Enterprise (LBE) and enter N if the Prime/Subcontractor is not certified.</t>
  </si>
  <si>
    <t>In column H, enter Y if the Prime/Subcontractor is certified by Alameda CTC as a Small Local Business Enterprise (SLBE) and enter N if the Prime/Subcontractor is not certified.</t>
  </si>
  <si>
    <t>Percentages in column I are calculated relative to the Implementation Phase cost (cell C9) in the Project Summary Sheet.</t>
  </si>
  <si>
    <t>Percentages in column J are calculated relative to the O&amp;M Phase cost (cell C21) in the Project Summary Sheet.</t>
  </si>
  <si>
    <t>Percentages in column K are calculated relative to the total Project cost (cell C22) in the Project Summary Sheet.</t>
  </si>
  <si>
    <t>Project Costs</t>
  </si>
  <si>
    <t>Four Year Operations and Maintenance Extension Option Costs</t>
  </si>
  <si>
    <t>Task IMP1: I-680 Sunol Express Lanes Implementation</t>
  </si>
  <si>
    <t>Task OM1: Image Review Services Extension</t>
  </si>
  <si>
    <t>Item #</t>
  </si>
  <si>
    <t>Cost Description</t>
  </si>
  <si>
    <t>Total Cost ($)</t>
  </si>
  <si>
    <t>Total Cost (Low)</t>
  </si>
  <si>
    <t>Program Development</t>
  </si>
  <si>
    <t>Total Cost (Expected)</t>
  </si>
  <si>
    <t>Roadside System Equipment and Installation</t>
  </si>
  <si>
    <t>Total Cost (High)</t>
  </si>
  <si>
    <t>Host System Equipment and Installation</t>
  </si>
  <si>
    <t>Task OM1 Extension Expected Total</t>
  </si>
  <si>
    <t>Task IMP1 Total</t>
  </si>
  <si>
    <t>Task OM2: Host System Operations and Maintenance Services Extension</t>
  </si>
  <si>
    <t>IMPLEMENTATION PHASE TOTAL</t>
  </si>
  <si>
    <t>Host System Operations and Maintenance</t>
  </si>
  <si>
    <t>Task OM1: Image Review Services</t>
  </si>
  <si>
    <t>Task OM2 Extension Total</t>
  </si>
  <si>
    <t>Task OM3: Roadside System Operations and Maintenance Services Extension</t>
  </si>
  <si>
    <t>Roadside System Operations and Maintenance</t>
  </si>
  <si>
    <t>Task OM3 Extension Total</t>
  </si>
  <si>
    <t>Task OM1 Expected Total</t>
  </si>
  <si>
    <t>OPTION TOTAL</t>
  </si>
  <si>
    <t>Task OM2: Host System Operations and Maintenance Services</t>
  </si>
  <si>
    <t>Task OM2 Total</t>
  </si>
  <si>
    <t>Task OM3: Roadside System Operations and Maintenance Services</t>
  </si>
  <si>
    <t>Task OM3 Total</t>
  </si>
  <si>
    <t>O&amp;M PHASE TOTAL</t>
  </si>
  <si>
    <t>PROJECT TOTAL</t>
  </si>
  <si>
    <t>Sheet 1A
Program Development Detailed Costs</t>
  </si>
  <si>
    <t>Description</t>
  </si>
  <si>
    <t>Non-labor Cost ($)</t>
  </si>
  <si>
    <t>Labor Cost ($)</t>
  </si>
  <si>
    <t>Sub-Total</t>
  </si>
  <si>
    <t>System Design and Workshops</t>
  </si>
  <si>
    <t>Other Design Costs</t>
  </si>
  <si>
    <t>4A</t>
  </si>
  <si>
    <t>Factory Acceptance Test (FAT)</t>
  </si>
  <si>
    <t>Onsite First Installation Test(s) (OFIT)</t>
  </si>
  <si>
    <t>Site Commissioning Tests (SCT)</t>
  </si>
  <si>
    <t>System Readiness Test (SRT)</t>
  </si>
  <si>
    <t>Other Testing Costs</t>
  </si>
  <si>
    <t>4B</t>
  </si>
  <si>
    <t>South Phase Part 2</t>
  </si>
  <si>
    <t>Operational Performance Test (OPT)</t>
  </si>
  <si>
    <t>4C</t>
  </si>
  <si>
    <t>North Phase Part 1</t>
  </si>
  <si>
    <t>Training Delivery</t>
  </si>
  <si>
    <t>Sheet 1B
Program Development Summary Costs</t>
  </si>
  <si>
    <t>South Phase Part 1, South Phase Part 2, and North Phase Part 1</t>
  </si>
  <si>
    <t>Total</t>
  </si>
  <si>
    <t>Sheet 2A
Roadside System Hardware and Installation Detailed Cost</t>
  </si>
  <si>
    <t>Description of Site Work (Direction[Site #s])/Items</t>
  </si>
  <si>
    <t>Hardware ($)</t>
  </si>
  <si>
    <t>Labor ($)</t>
  </si>
  <si>
    <t>Transition single panel VTMS Site from existing system and integrate with ETS (Southbound[32a], Northbound[1])</t>
  </si>
  <si>
    <t xml:space="preserve">    Servers/Controllers</t>
  </si>
  <si>
    <t xml:space="preserve">    UPS/PDU</t>
  </si>
  <si>
    <t xml:space="preserve">    Conduit, Cabling, Connectors</t>
  </si>
  <si>
    <t xml:space="preserve">    Supplemental Cabinet(s)</t>
  </si>
  <si>
    <t xml:space="preserve">    Supplemental Network Hardware</t>
  </si>
  <si>
    <t xml:space="preserve">    Other Ancillary Parts and Hardware</t>
  </si>
  <si>
    <t xml:space="preserve">    Software (e.g., licenses, cloud cost, etc.)</t>
  </si>
  <si>
    <t xml:space="preserve">    Maintenance of Traffic (MOT)</t>
  </si>
  <si>
    <t xml:space="preserve">    Site Inspection, Removal of Existing Hardware, and Installation</t>
  </si>
  <si>
    <t>Replace CCTV Site in existing system and integrate with ETS (Southbound[4, 6, 10b, 12b, 14, 21, 25, 27, 31])</t>
  </si>
  <si>
    <t xml:space="preserve">    Closed Circuit Television (CCTV) Camera</t>
  </si>
  <si>
    <t>Install Toll Site, transition existing Enforcement Beacon, and integrate both with ETS (Southbound[29])</t>
  </si>
  <si>
    <t xml:space="preserve">    Zone Controllers</t>
  </si>
  <si>
    <t xml:space="preserve">    Overhead Automatic Vehicle Detection System (OAVDS) (e.g. sensors, hangers, brackets, etc.)</t>
  </si>
  <si>
    <t xml:space="preserve">    Automatic Vehicle Identification (AVI) System (e.g. readers, antennas, hangers, etc.)</t>
  </si>
  <si>
    <t xml:space="preserve">    Image Capture and Processing System (ICPS) (e.g., cameras, lights, controllers, brackets, etc.)</t>
  </si>
  <si>
    <t xml:space="preserve">    Digital Video Audit System (DVAS) (e.g., cameras, lights, brackets, etc.)</t>
  </si>
  <si>
    <t xml:space="preserve">    Other in-lane Electronics/Servers/Controllers</t>
  </si>
  <si>
    <t xml:space="preserve">    Manual Transfer Switch (MTS) Installation</t>
  </si>
  <si>
    <t xml:space="preserve">    Network Hardware</t>
  </si>
  <si>
    <t>Install Toll Site, install TDS Site, transition existing Enforcement Beacon, and integrate all with ETS (Southbound[24], Northbound[5])</t>
  </si>
  <si>
    <t xml:space="preserve">    Traffic Detection System (TDS) Sensor(s)</t>
  </si>
  <si>
    <t>Replace existing Toll Site, transition existing 3-panel VTMS Site, install TDS Site, transition existing Enforcement Beacon, and integrate all with ETS (Southbound[22])</t>
  </si>
  <si>
    <t>Install Read-Only Site, install dual-direction TDS Site, replace existing CCTV Site, transition existing Enforcement Beacon, and integrate all with ETS (Southbound[20])</t>
  </si>
  <si>
    <t>Install Toll Site, transition existing 3-panel VTMS Site, transition existing Enforcement Beacon, and integrate all with ETS (Southbound[17, 19])</t>
  </si>
  <si>
    <t>Install dual-direction TDS Site, replace existing CCTV Site, and integrate both with ETS (Southbound[16, 18])</t>
  </si>
  <si>
    <t>Install Toll Site, transition existing 3-panel VTMS Site, install TDS Site, transition existing Enforcement Beacon, and integrate all with ETS (Southbound[12a, 15], Northbound[9])</t>
  </si>
  <si>
    <t>Replace existing Toll Site, install TDS Site, replace existing CCTV Site, transition existing Enforcement Beacon, and integrate all with ETS (Southbound[8])</t>
  </si>
  <si>
    <t>Install Toll Site, transition existing 2-panel VTMS Site, install TDS Site, transition existing Enforcement Beacon, and integrate all with ETS (Southbound[5], Northbound[15])</t>
  </si>
  <si>
    <t>Transition 3-panel VTMS Site from existing system and integrate with ETS (Northbound[2])</t>
  </si>
  <si>
    <t>Replace existing Toll Site, install TDS Site, transition existing Enforcement Beacon, and integrate all with ETS (Northbound[8, 22])</t>
  </si>
  <si>
    <t>Install Read-Only Site, install TDS Site, replace existing CCTV Site, transition existing Enforcement Beacon, and integrate all with ETS (Northbound[11])</t>
  </si>
  <si>
    <t xml:space="preserve">    Enforcement Beacon</t>
  </si>
  <si>
    <t>Install Toll Site, transition existing 2-panel VTMS Site, transition existing Enforcement Beacon, and integrate all with ETS (Northbound[17,19])</t>
  </si>
  <si>
    <t>Install Toll Site, install TDS Site, replace existing CCTV Site, transition existing Enforcement Beacon, and integrate all with ETS (Northbound[23])</t>
  </si>
  <si>
    <t>Install Toll Site, install dual-direction TDS Site, transition existing Enforcement Beacon, and integrate all with ETS (Northbound[28])</t>
  </si>
  <si>
    <t>Install Toll Site,  transition existing 3-panel VTMS Site, install dual-direction TDS Site, transition existing Enforcement Beacon, and integrate all with ETS (Northbound[30])</t>
  </si>
  <si>
    <t>Install Read-Only Site, install TDS Site, transition existing Enforcement Beacon, and integrate all with ETS (Southbound[10a])</t>
  </si>
  <si>
    <t>Install Read-Only Site, install dual-direction TDS Site, transition existing Enforcement Beacon, and integrate all with ETS (Southbound[3])</t>
  </si>
  <si>
    <t>Other South Phase Part 1 Roadside System Costs</t>
  </si>
  <si>
    <t>Procure Spares for South Phase</t>
  </si>
  <si>
    <t xml:space="preserve">    Overhead Automatic Vehicle Detection System (OAVDS)</t>
  </si>
  <si>
    <t xml:space="preserve">    Automatic Vehicle Identification (AVI) System</t>
  </si>
  <si>
    <t xml:space="preserve">    Digital Video Audit System (DVAS)</t>
  </si>
  <si>
    <t>Procure Generators for South Phase and North Phase</t>
  </si>
  <si>
    <t xml:space="preserve">    Generators</t>
  </si>
  <si>
    <t>Replace existing Toll Site, install TDS Site, transition existing Enforcement Beacon, and integrate all with ETS (Southbound[13, 26],Northbound[13])</t>
  </si>
  <si>
    <t>Replace existing Toll Site, transition existing 2-panel VTMS, install TDS Site, transition existing Enforcement Beacon, and integrate all with ETS (Northbound[26])</t>
  </si>
  <si>
    <t>Replace existing Toll Site, install dual-direction TDS Site, replace existing CCTV Site, transition existing Enforcement Beacon, and integrate all with ETS (Southbound[1])</t>
  </si>
  <si>
    <t>Other South Phase Part 2 Roadside System Costs</t>
  </si>
  <si>
    <t>Install CCTV Site and integrate with ETS (Southbound[33a, 40a, 42a, 43a, 45a, 48a, 53a])</t>
  </si>
  <si>
    <t xml:space="preserve">    Cabinet(s)</t>
  </si>
  <si>
    <t xml:space="preserve">    Site Inspection and Installation</t>
  </si>
  <si>
    <t>Provide 3-panel VTMS, install VTMS Site, install TDS Site, and Integrate both with ETS  (Southbound[53])</t>
  </si>
  <si>
    <t xml:space="preserve">    Variable Toll Message Sign (VTMS) with 3 Panels</t>
  </si>
  <si>
    <t>Install Toll Site, install TDS Site, install CCTV Site, install Enforcement Beacon, and integrate all with ETS (Southbound[35, 43, 45, 47, 51])</t>
  </si>
  <si>
    <t>Install Toll Site, install CCTV Site, install Enforcement Beacon, and integrate all with ETS (Southbound[50])</t>
  </si>
  <si>
    <t>Install Toll Site, provide 3-panel VTMS, install VTMS Site, install TDS Site, install CCTV Site, install Enforcement Beacon, and integrate all with ETS (Southbound[48, 49])</t>
  </si>
  <si>
    <t>Install Toll Site, install TDS Site, install Enforcement Beacon, and integrate all with ETS (Southbound[33, 46])</t>
  </si>
  <si>
    <t>Install Toll Site, provide 2-panel VTMS, install VTMS Site, install TDS Site, install Enforcement Beacon, and integrate all with ETS (Southbound[42, 44])</t>
  </si>
  <si>
    <t xml:space="preserve">    Variable Toll Message Sign (VTMS) with 2 Panels</t>
  </si>
  <si>
    <t>Install Toll Site, install Enforcement Beacon, and integrate both with ETS (Southbound[38, 41])</t>
  </si>
  <si>
    <t>Install TDS Site, install CCTV Site, and Integrate both with ETS  (Southbound[37])</t>
  </si>
  <si>
    <t>Install Toll Site, provide 2-panel VTMS, install VTMS Site, install Enforcement Beacon, and integrate all with ETS (Southbound[36])</t>
  </si>
  <si>
    <t>Other North Phase Part 1 Roadside System Costs</t>
  </si>
  <si>
    <t>Procure Spares for North Phase Part 1</t>
  </si>
  <si>
    <t>Roadside System Hardware Refresh During Original O&amp;M Phase (summarized in Sheet 4C)</t>
  </si>
  <si>
    <t>Refresh and/or scale the Roadside System as needed to continue operations for 4 additional years (summarized in Sheet 4C)</t>
  </si>
  <si>
    <t>Software (e.g., base product, licenses, etc.)</t>
  </si>
  <si>
    <t>System Scaling/Refresh (e.g., servers, storage, sensor replacement, etc.)</t>
  </si>
  <si>
    <t>Testing of Updates</t>
  </si>
  <si>
    <t>Other Four Year O&amp;M Extension Roadside System Costs</t>
  </si>
  <si>
    <t>Sheet 2B
Roadside System Hardware and Installation Summary Cost</t>
  </si>
  <si>
    <t>Site Work</t>
  </si>
  <si>
    <t>Quantity of Locations</t>
  </si>
  <si>
    <t>Hardware Cost ($)
Per Site</t>
  </si>
  <si>
    <t>Labor Cost ($)
Per Site</t>
  </si>
  <si>
    <t>Total Cost ($) Per Site</t>
  </si>
  <si>
    <t>South Phase Part 1 Total</t>
  </si>
  <si>
    <t>South Phase Part 2 Total</t>
  </si>
  <si>
    <t>South Phase Total</t>
  </si>
  <si>
    <t>North Phase Part 1 Total</t>
  </si>
  <si>
    <t>ROADSIDE SYSTEM TOTALS</t>
  </si>
  <si>
    <t>Roadside System Total</t>
  </si>
  <si>
    <t>Sheet 2C
Roadside Combination Matrix</t>
  </si>
  <si>
    <t>Toll Site</t>
  </si>
  <si>
    <t>Read-Only Site</t>
  </si>
  <si>
    <t>VTMS (Panels)</t>
  </si>
  <si>
    <t>TDS
(Directions)</t>
  </si>
  <si>
    <t>CCTV</t>
  </si>
  <si>
    <t>Enforcement Beacon</t>
  </si>
  <si>
    <t>Site Count</t>
  </si>
  <si>
    <t>Sites</t>
  </si>
  <si>
    <t>Legend</t>
  </si>
  <si>
    <t>I</t>
  </si>
  <si>
    <t>Install (No existing Hardware)</t>
  </si>
  <si>
    <t>T (1)</t>
  </si>
  <si>
    <t>Southbound[32a], Northbound[1]</t>
  </si>
  <si>
    <t>I*</t>
  </si>
  <si>
    <t>Install (Replace unused Hardware)</t>
  </si>
  <si>
    <t>R</t>
  </si>
  <si>
    <t>Southbound[4, 6, 10b, 12b, 14, 21, 25, 27, 31]</t>
  </si>
  <si>
    <t>Replace operational site</t>
  </si>
  <si>
    <t>T</t>
  </si>
  <si>
    <t>Southbound[29]</t>
  </si>
  <si>
    <t>Transition</t>
  </si>
  <si>
    <t>Southbound[24], Northbound[5]</t>
  </si>
  <si>
    <t>T (3)</t>
  </si>
  <si>
    <t>Southbound[22]</t>
  </si>
  <si>
    <t>Southbound[20]</t>
  </si>
  <si>
    <t>Southbound[17, 19]</t>
  </si>
  <si>
    <t>Southbound[16, 18]</t>
  </si>
  <si>
    <t>Southbound[12a, 15], Northbound[9]</t>
  </si>
  <si>
    <t>Southbound[8]</t>
  </si>
  <si>
    <t>T (2)</t>
  </si>
  <si>
    <t>Southbound[5], Northbound[15]</t>
  </si>
  <si>
    <t>Northbound[2]</t>
  </si>
  <si>
    <t>Northbound[8, 22]</t>
  </si>
  <si>
    <t>Northbound[11]</t>
  </si>
  <si>
    <t>Northbound[17,19]</t>
  </si>
  <si>
    <t>Northbound[23]</t>
  </si>
  <si>
    <t>Northbound[28]</t>
  </si>
  <si>
    <t>Northbound[30]</t>
  </si>
  <si>
    <t>Southbound[10a]</t>
  </si>
  <si>
    <t>Southbound[3]</t>
  </si>
  <si>
    <t>Southbound[13, 26], Northbound[13]</t>
  </si>
  <si>
    <t>T(2)</t>
  </si>
  <si>
    <t>Northbound[26]</t>
  </si>
  <si>
    <t>Southbound[1]</t>
  </si>
  <si>
    <t>Southbound[33a, 40a, 42a, 43a, 45a, 48a, 53a]</t>
  </si>
  <si>
    <t>I (3)</t>
  </si>
  <si>
    <t>I (1)</t>
  </si>
  <si>
    <t>Southbound[53]</t>
  </si>
  <si>
    <t>Southbound[35, 43, 45, 47, 51]</t>
  </si>
  <si>
    <t>Southbound[50]</t>
  </si>
  <si>
    <t>Southbound[48, 49]</t>
  </si>
  <si>
    <t>Southbound[33, 46]</t>
  </si>
  <si>
    <t>I (2)</t>
  </si>
  <si>
    <t>Southbound[42, 44]</t>
  </si>
  <si>
    <t>Southbound[38, 41]</t>
  </si>
  <si>
    <t>Southbound[37]</t>
  </si>
  <si>
    <t>Southbound[36]</t>
  </si>
  <si>
    <t>Sheet 3A
Host System Hardware and Installation Detailed Cost</t>
  </si>
  <si>
    <t>Hardware Cost ($)</t>
  </si>
  <si>
    <t>License Cost ($)</t>
  </si>
  <si>
    <t>Cloud Service Cost ($)</t>
  </si>
  <si>
    <t>Servers</t>
  </si>
  <si>
    <t>Storage</t>
  </si>
  <si>
    <t>Server Racks</t>
  </si>
  <si>
    <t>Network Switches</t>
  </si>
  <si>
    <t>UPS</t>
  </si>
  <si>
    <t>Cabling, Connectors</t>
  </si>
  <si>
    <t>Cloud Services (Compute)</t>
  </si>
  <si>
    <t>Cloud Services (Storage)</t>
  </si>
  <si>
    <t>Cloud Services (Other)</t>
  </si>
  <si>
    <t>Operating Systems and Databases</t>
  </si>
  <si>
    <t>Site Inspection and Installation</t>
  </si>
  <si>
    <t>Host System Software</t>
  </si>
  <si>
    <t>New Software Development</t>
  </si>
  <si>
    <t>Installation and Configuration</t>
  </si>
  <si>
    <t>Maintenance and Operations Management System (MOMS)</t>
  </si>
  <si>
    <t>Enumerated Reports</t>
  </si>
  <si>
    <t>New Report Development</t>
  </si>
  <si>
    <t>Host System Hardware Refresh During Original O&amp;M Phase (summarized in Sheet 4C)</t>
  </si>
  <si>
    <t>Four Year O&amp;M Extension Host System Costs (summarized in Sheet 4C)</t>
  </si>
  <si>
    <t>System Scaling/Refresh (e.g., servers, storage, cloud, etc.)</t>
  </si>
  <si>
    <t>Other Four Year O&amp;M Extension Host System Costs</t>
  </si>
  <si>
    <t>Sheet 3B
Host System Hardware and Installation Summary Cost</t>
  </si>
  <si>
    <t>Host System Total</t>
  </si>
  <si>
    <t>Sheet 4A
Host System Operations and Maintenance Detailed Costs</t>
  </si>
  <si>
    <t>Start Month</t>
  </si>
  <si>
    <t>End Month (inclusive)</t>
  </si>
  <si>
    <t># of Months</t>
  </si>
  <si>
    <t>Monthly O&amp;M Cost ($)</t>
  </si>
  <si>
    <t>Annual Escalation Rate (%)</t>
  </si>
  <si>
    <t>Monthly O&amp;M Cost ($) by O&amp;M Year</t>
  </si>
  <si>
    <t>Year 1</t>
  </si>
  <si>
    <t>Year 2</t>
  </si>
  <si>
    <t>Year 3</t>
  </si>
  <si>
    <t>Year 4</t>
  </si>
  <si>
    <t>Year 5</t>
  </si>
  <si>
    <t>Year 6</t>
  </si>
  <si>
    <t>Year 7</t>
  </si>
  <si>
    <t>Year 8</t>
  </si>
  <si>
    <t>South Phase Part 1 to South Phase Part 2 O&amp;M</t>
  </si>
  <si>
    <t>South Phase Part 2 to North Phase Part 1 O&amp;M</t>
  </si>
  <si>
    <t>Full Scope O&amp;M</t>
  </si>
  <si>
    <t>Annual Totals</t>
  </si>
  <si>
    <t>Year 9</t>
  </si>
  <si>
    <t>Year 10</t>
  </si>
  <si>
    <t>Year 11</t>
  </si>
  <si>
    <t>Year 12</t>
  </si>
  <si>
    <t>Full Scope O&amp;M during 4-Year O&amp;M Extension Option</t>
  </si>
  <si>
    <t>Sheet 4B
Roadside System Operations and Maintenance Detailed Costs</t>
  </si>
  <si>
    <t>Sheet 4C
O&amp;M Summary Costs</t>
  </si>
  <si>
    <t>Host System O&amp;M Costs ($)</t>
  </si>
  <si>
    <t>Roadside System O&amp;M Costs ($)</t>
  </si>
  <si>
    <t>Total O&amp;M Costs ($)</t>
  </si>
  <si>
    <t>Monthly System Maintenance Fees</t>
  </si>
  <si>
    <t>Hardware Refresh During Original O&amp;M Phase (from Sheets 2A and 3A)</t>
  </si>
  <si>
    <t>Original O&amp;M Phase Total</t>
  </si>
  <si>
    <t>System Scaling and Refresh (from Sheets 2A and 3A)</t>
  </si>
  <si>
    <t>Four Year O&amp;M Extension Total</t>
  </si>
  <si>
    <t>Sheet 5
Image Review Costs</t>
  </si>
  <si>
    <t>Expected Transaction Volume</t>
  </si>
  <si>
    <t>Monthly Transaction Volume</t>
  </si>
  <si>
    <t>Start Date</t>
  </si>
  <si>
    <t>Monthly Image Review Cost ($)</t>
  </si>
  <si>
    <t>Monthly Image Review Cost ($) by O&amp;M Year</t>
  </si>
  <si>
    <t>Expected Total Cost</t>
  </si>
  <si>
    <t>O&amp;M Year</t>
  </si>
  <si>
    <t>Expected Monthly Transaction Volume</t>
  </si>
  <si>
    <t>1 to 4,000,000</t>
  </si>
  <si>
    <t>1 (months 1-3)</t>
  </si>
  <si>
    <t>4,000,001 to 5,000,000</t>
  </si>
  <si>
    <t>1 (months 4-12)</t>
  </si>
  <si>
    <t>5,000,001 to 6,000,000</t>
  </si>
  <si>
    <t>2 (month 1)</t>
  </si>
  <si>
    <t>6,000,001 to 7,000,000</t>
  </si>
  <si>
    <t>2 (months 2-12)</t>
  </si>
  <si>
    <t>7,000,001 to 8,000,000</t>
  </si>
  <si>
    <t>8,000,001 to 9,000,000</t>
  </si>
  <si>
    <t>9,000,001 to 10,000,000</t>
  </si>
  <si>
    <t>10,000,001 to 11,000,000</t>
  </si>
  <si>
    <t>11,000,001 to 12,000,000</t>
  </si>
  <si>
    <t>12,000,001 to 13,000,000</t>
  </si>
  <si>
    <t>Expected Annual Totals</t>
  </si>
  <si>
    <t>Expected Sub-total</t>
  </si>
  <si>
    <t>Sheet 6
Additional Services Staff Rates</t>
  </si>
  <si>
    <t>Position/Classification</t>
  </si>
  <si>
    <t>Year 1 Loaded Hourly Billing Rate ($)</t>
  </si>
  <si>
    <t>Four Year O&amp;M Extension Option</t>
  </si>
  <si>
    <t>Loaded Hourly Billing Rate by Agreement Year</t>
  </si>
  <si>
    <t>Year 13</t>
  </si>
  <si>
    <t>Year 14</t>
  </si>
  <si>
    <t>Sheet 7
Payment Schedule</t>
  </si>
  <si>
    <r>
      <t xml:space="preserve">Milestone </t>
    </r>
    <r>
      <rPr>
        <b/>
        <sz val="11"/>
        <color rgb="FF000000"/>
        <rFont val="Calibri"/>
        <family val="2"/>
        <scheme val="minor"/>
      </rPr>
      <t>#</t>
    </r>
  </si>
  <si>
    <t>Milestone Name</t>
  </si>
  <si>
    <t>Payment Percentage</t>
  </si>
  <si>
    <t>Cumulative Percentage</t>
  </si>
  <si>
    <t>Payment Amount ($)</t>
  </si>
  <si>
    <t>Cumulative Amount ($)</t>
  </si>
  <si>
    <t>Milestone Series 1: Program Development</t>
  </si>
  <si>
    <t>1-1</t>
  </si>
  <si>
    <t>Notice to Proceed</t>
  </si>
  <si>
    <t>1-2</t>
  </si>
  <si>
    <t>Project Initiation*</t>
  </si>
  <si>
    <t>1-3</t>
  </si>
  <si>
    <t>Preliminary Design</t>
  </si>
  <si>
    <t>1-4</t>
  </si>
  <si>
    <t>Detailed Design</t>
  </si>
  <si>
    <t>1-5</t>
  </si>
  <si>
    <t>FAT Readiness</t>
  </si>
  <si>
    <t>1-6</t>
  </si>
  <si>
    <t>FAT Completion*</t>
  </si>
  <si>
    <t>1-7</t>
  </si>
  <si>
    <t>Installation Readiness</t>
  </si>
  <si>
    <t>Milestone Series 2: I-680 South Phase Part 1</t>
  </si>
  <si>
    <t>2-1</t>
  </si>
  <si>
    <t>South Phase Hardware and Software Received*</t>
  </si>
  <si>
    <t>2-2</t>
  </si>
  <si>
    <t>Onsite First Installation Test</t>
  </si>
  <si>
    <t>2-3</t>
  </si>
  <si>
    <t>South Phase Part 1 Site Commissioning Tests</t>
  </si>
  <si>
    <t>2-4</t>
  </si>
  <si>
    <t>South Phase Part 1 System Readiness Test*</t>
  </si>
  <si>
    <t>2-5</t>
  </si>
  <si>
    <t>2-6</t>
  </si>
  <si>
    <t>Tolling Commencement</t>
  </si>
  <si>
    <t>Milestone Series 3: I-680 South Phase Part 2</t>
  </si>
  <si>
    <t>3-1</t>
  </si>
  <si>
    <t>South Phase Part 2 Site Commissioning Tests</t>
  </si>
  <si>
    <t>3-2</t>
  </si>
  <si>
    <t>South Phase Operational Performance Test</t>
  </si>
  <si>
    <t>3-3</t>
  </si>
  <si>
    <t>South Phase System Acceptance</t>
  </si>
  <si>
    <t>Milestone Series 4: I-680 North Phase Part 1 Deployment</t>
  </si>
  <si>
    <t>4-1</t>
  </si>
  <si>
    <t>North Phase Part 1 Hardware and Software Received*</t>
  </si>
  <si>
    <t>4-2</t>
  </si>
  <si>
    <t>Testing Readiness</t>
  </si>
  <si>
    <t>4-3</t>
  </si>
  <si>
    <t>4-4</t>
  </si>
  <si>
    <t>North Phase Part 1 Site Commissioning Tests</t>
  </si>
  <si>
    <t>4-5</t>
  </si>
  <si>
    <t>North Phase Part 1 System Readiness Test*</t>
  </si>
  <si>
    <t>4-6</t>
  </si>
  <si>
    <t>North Phase Part 1 Tolling Commencement</t>
  </si>
  <si>
    <t>4-7</t>
  </si>
  <si>
    <t>North Phase Part 1 Operational Performance Test</t>
  </si>
  <si>
    <t>4-8</t>
  </si>
  <si>
    <t>North Phase Part 1 System Acceptance</t>
  </si>
  <si>
    <t>Notes</t>
  </si>
  <si>
    <t xml:space="preserve">An asterisk (*) designates that the Milestone is a Major Milestone, which requires Alameda CTC Approval to commence work on the Milestone and is subject to Terms in the Agreement related to Major Milestones. </t>
  </si>
  <si>
    <t>Sheet 8
Prime and Subcontractors LBE and SLBE Contract Commitment</t>
  </si>
  <si>
    <t>Prime/Subcontractor Name</t>
  </si>
  <si>
    <t>Tier</t>
  </si>
  <si>
    <t>Overseeing Entity</t>
  </si>
  <si>
    <t>Implementation Budget ($)</t>
  </si>
  <si>
    <t>O&amp;M Budget ($)</t>
  </si>
  <si>
    <t>Local Business Enterprise (LBE) (Y/N)</t>
  </si>
  <si>
    <t>Small Local Business Enterprise (SLBE) (Y/N)</t>
  </si>
  <si>
    <t>Percent of Implementation</t>
  </si>
  <si>
    <t>Percent of O&amp;M</t>
  </si>
  <si>
    <t>Percent of Total</t>
  </si>
  <si>
    <t>Total LBE Percentage</t>
  </si>
  <si>
    <t>Total SLBE Percentage</t>
  </si>
  <si>
    <t>Total Percentage</t>
  </si>
  <si>
    <t>Item 5 represents the projected amount for the O&amp;M Surety Commitment. Proposers must include costs for obtaining the necessary bond(s) within their monthly O&amp;M costs in Sheets 4A and 4B.</t>
  </si>
  <si>
    <t>Year 1 O&amp;M Surety Commitment Amount</t>
  </si>
  <si>
    <t>I* (1)</t>
  </si>
  <si>
    <t>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</si>
</sst>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409]mmm\-yy;@"/>
    <numFmt numFmtId="165" formatCode="_(&quot;$&quot;* #,##0.00000000_);_(&quot;$&quot;* \(#,##0.00000000\);_(&quot;$&quot;* &quot;-&quot;????????_);_(@_)"/>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1"/>
      <color theme="4" tint="-0.249977111117893"/>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medium">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double">
        <color auto="1"/>
      </bottom>
      <diagonal/>
    </border>
    <border>
      <left/>
      <right style="thin">
        <color auto="1"/>
      </right>
      <top/>
      <bottom style="thin">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203">
    <xf numFmtId="0" fontId="0" fillId="0" borderId="0" xfId="0"/>
    <xf numFmtId="0" fontId="0" fillId="0" borderId="0" xfId="0" applyAlignment="1">
      <alignment horizontal="center"/>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0" borderId="1" xfId="0" applyBorder="1"/>
    <xf numFmtId="0" fontId="0" fillId="0" borderId="5" xfId="0" applyBorder="1"/>
    <xf numFmtId="0" fontId="0" fillId="0" borderId="1" xfId="0" applyBorder="1" applyAlignment="1">
      <alignment horizontal="right"/>
    </xf>
    <xf numFmtId="0" fontId="0" fillId="0" borderId="1" xfId="0" applyBorder="1" applyAlignment="1">
      <alignment horizontal="right" wrapText="1"/>
    </xf>
    <xf numFmtId="0" fontId="0" fillId="0" borderId="0" xfId="0" applyAlignment="1">
      <alignment horizontal="center" vertical="center"/>
    </xf>
    <xf numFmtId="1" fontId="0" fillId="0" borderId="0" xfId="0" applyNumberFormat="1"/>
    <xf numFmtId="42" fontId="0" fillId="0" borderId="1" xfId="0" applyNumberFormat="1" applyBorder="1"/>
    <xf numFmtId="42" fontId="0" fillId="0" borderId="1" xfId="0" applyNumberFormat="1" applyBorder="1" applyAlignment="1">
      <alignment wrapText="1"/>
    </xf>
    <xf numFmtId="0" fontId="0" fillId="0" borderId="1" xfId="0" applyBorder="1" applyAlignment="1">
      <alignment horizontal="center" vertical="center"/>
    </xf>
    <xf numFmtId="42" fontId="0" fillId="0" borderId="1" xfId="0" applyNumberFormat="1" applyBorder="1" applyAlignment="1">
      <alignment horizontal="right" vertical="center"/>
    </xf>
    <xf numFmtId="0" fontId="0" fillId="0" borderId="0" xfId="0" applyAlignment="1">
      <alignment vertical="center"/>
    </xf>
    <xf numFmtId="0" fontId="0" fillId="2" borderId="1" xfId="0" applyFill="1" applyBorder="1" applyAlignment="1">
      <alignment horizontal="center" vertical="center"/>
    </xf>
    <xf numFmtId="1" fontId="0" fillId="0" borderId="1" xfId="0" applyNumberFormat="1" applyBorder="1" applyAlignment="1">
      <alignment horizontal="center" vertical="center"/>
    </xf>
    <xf numFmtId="0" fontId="0" fillId="2" borderId="6" xfId="0" applyFill="1" applyBorder="1" applyAlignment="1">
      <alignment horizontal="center" vertical="center"/>
    </xf>
    <xf numFmtId="42" fontId="0" fillId="0" borderId="6" xfId="0" applyNumberFormat="1" applyBorder="1" applyAlignment="1">
      <alignment horizontal="right" vertical="center"/>
    </xf>
    <xf numFmtId="42" fontId="0" fillId="0" borderId="9" xfId="0" applyNumberFormat="1" applyBorder="1" applyAlignment="1">
      <alignment horizontal="right" vertical="center"/>
    </xf>
    <xf numFmtId="1" fontId="0" fillId="0" borderId="6" xfId="0" applyNumberFormat="1" applyBorder="1" applyAlignment="1">
      <alignment horizontal="center" vertical="center"/>
    </xf>
    <xf numFmtId="0" fontId="0" fillId="0" borderId="1" xfId="0" applyBorder="1" applyAlignment="1">
      <alignment horizontal="center"/>
    </xf>
    <xf numFmtId="42" fontId="0" fillId="0" borderId="0" xfId="0" applyNumberFormat="1"/>
    <xf numFmtId="0" fontId="0" fillId="0" borderId="1" xfId="0" applyBorder="1" applyAlignment="1">
      <alignment horizontal="left" indent="1"/>
    </xf>
    <xf numFmtId="0" fontId="0" fillId="0" borderId="1" xfId="0" applyBorder="1" applyAlignment="1">
      <alignment vertical="center" wrapText="1"/>
    </xf>
    <xf numFmtId="0" fontId="0" fillId="0" borderId="6" xfId="0" applyBorder="1" applyAlignment="1">
      <alignment vertical="center" wrapText="1"/>
    </xf>
    <xf numFmtId="0" fontId="0" fillId="0" borderId="6" xfId="0" applyBorder="1"/>
    <xf numFmtId="42" fontId="0" fillId="0" borderId="6" xfId="0" applyNumberFormat="1" applyBorder="1"/>
    <xf numFmtId="0" fontId="0" fillId="0" borderId="0" xfId="0" applyAlignment="1">
      <alignment vertical="center" wrapText="1"/>
    </xf>
    <xf numFmtId="42" fontId="0" fillId="0" borderId="1" xfId="0" applyNumberFormat="1" applyBorder="1" applyAlignment="1">
      <alignment vertical="center" wrapText="1"/>
    </xf>
    <xf numFmtId="0" fontId="0" fillId="2" borderId="6" xfId="0" applyFill="1" applyBorder="1"/>
    <xf numFmtId="0" fontId="0" fillId="2" borderId="13" xfId="0" applyFill="1" applyBorder="1"/>
    <xf numFmtId="42" fontId="0" fillId="0" borderId="9" xfId="0" applyNumberFormat="1" applyBorder="1"/>
    <xf numFmtId="1" fontId="0" fillId="0" borderId="1" xfId="0" applyNumberFormat="1" applyBorder="1" applyAlignment="1">
      <alignment horizontal="center"/>
    </xf>
    <xf numFmtId="0" fontId="0" fillId="0" borderId="1" xfId="0" applyBorder="1" applyAlignment="1">
      <alignment horizontal="left"/>
    </xf>
    <xf numFmtId="42" fontId="0" fillId="5" borderId="1" xfId="0" applyNumberFormat="1" applyFill="1" applyBorder="1" applyAlignment="1" applyProtection="1">
      <alignment vertical="center" wrapText="1"/>
      <protection locked="0"/>
    </xf>
    <xf numFmtId="0" fontId="0" fillId="5" borderId="1" xfId="0" applyFill="1" applyBorder="1" applyAlignment="1" applyProtection="1">
      <alignment horizontal="left" indent="1"/>
      <protection locked="0"/>
    </xf>
    <xf numFmtId="42" fontId="0" fillId="5" borderId="1" xfId="0" applyNumberFormat="1" applyFill="1" applyBorder="1" applyProtection="1">
      <protection locked="0"/>
    </xf>
    <xf numFmtId="0" fontId="0" fillId="5" borderId="1" xfId="0" applyFill="1" applyBorder="1" applyProtection="1">
      <protection locked="0"/>
    </xf>
    <xf numFmtId="42" fontId="0" fillId="5" borderId="1" xfId="0" applyNumberFormat="1" applyFill="1" applyBorder="1" applyAlignment="1" applyProtection="1">
      <alignment horizontal="center" vertical="center"/>
      <protection locked="0"/>
    </xf>
    <xf numFmtId="0" fontId="4" fillId="0" borderId="0" xfId="0" applyFont="1"/>
    <xf numFmtId="0" fontId="4" fillId="0" borderId="0" xfId="0" applyFont="1" applyAlignment="1">
      <alignment horizontal="left" vertical="center"/>
    </xf>
    <xf numFmtId="0" fontId="5" fillId="0" borderId="1" xfId="0" applyFont="1" applyBorder="1" applyAlignment="1">
      <alignment horizontal="left" indent="1"/>
    </xf>
    <xf numFmtId="10" fontId="0" fillId="0" borderId="1" xfId="0" applyNumberFormat="1" applyBorder="1" applyAlignment="1">
      <alignment horizontal="center"/>
    </xf>
    <xf numFmtId="0" fontId="2" fillId="0" borderId="0" xfId="0" applyFont="1" applyAlignment="1">
      <alignment vertical="center" wrapText="1"/>
    </xf>
    <xf numFmtId="0" fontId="0" fillId="0" borderId="1" xfId="0" applyBorder="1" applyAlignment="1">
      <alignment horizontal="center" vertical="center" wrapText="1"/>
    </xf>
    <xf numFmtId="10"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165" fontId="0" fillId="0" borderId="0" xfId="0" applyNumberFormat="1"/>
    <xf numFmtId="0" fontId="0" fillId="2" borderId="6" xfId="0" applyFill="1" applyBorder="1" applyAlignment="1">
      <alignment horizontal="center"/>
    </xf>
    <xf numFmtId="0" fontId="0" fillId="2" borderId="13" xfId="0" applyFill="1" applyBorder="1" applyAlignment="1">
      <alignment horizontal="center"/>
    </xf>
    <xf numFmtId="10" fontId="0" fillId="0" borderId="1" xfId="0" applyNumberFormat="1" applyBorder="1"/>
    <xf numFmtId="10" fontId="0" fillId="0" borderId="19" xfId="0" applyNumberFormat="1" applyBorder="1"/>
    <xf numFmtId="10" fontId="0" fillId="0" borderId="9" xfId="0" applyNumberFormat="1" applyBorder="1"/>
    <xf numFmtId="0" fontId="0" fillId="0" borderId="0" xfId="0" applyAlignment="1">
      <alignment wrapText="1"/>
    </xf>
    <xf numFmtId="0" fontId="0" fillId="0" borderId="1" xfId="0" applyBorder="1" applyAlignment="1">
      <alignment wrapText="1"/>
    </xf>
    <xf numFmtId="0" fontId="4" fillId="0" borderId="20" xfId="0" applyFont="1" applyBorder="1" applyAlignment="1">
      <alignment horizontal="left" vertical="center"/>
    </xf>
    <xf numFmtId="0" fontId="4" fillId="0" borderId="0" xfId="0" applyFont="1" applyAlignment="1">
      <alignment wrapText="1"/>
    </xf>
    <xf numFmtId="0" fontId="0" fillId="2" borderId="1" xfId="0" applyFill="1" applyBorder="1" applyAlignment="1">
      <alignment horizontal="center" wrapText="1"/>
    </xf>
    <xf numFmtId="49" fontId="0" fillId="0" borderId="6" xfId="0" applyNumberFormat="1" applyBorder="1" applyAlignment="1">
      <alignment horizontal="center" vertical="center" wrapText="1"/>
    </xf>
    <xf numFmtId="0" fontId="0" fillId="0" borderId="6" xfId="0" applyBorder="1" applyAlignment="1">
      <alignment horizontal="center" vertical="center" wrapText="1"/>
    </xf>
    <xf numFmtId="10" fontId="0" fillId="0" borderId="6" xfId="0" applyNumberFormat="1" applyBorder="1" applyAlignment="1">
      <alignment horizontal="center" vertical="center" wrapText="1"/>
    </xf>
    <xf numFmtId="0" fontId="2" fillId="0" borderId="0" xfId="0" applyFont="1" applyAlignment="1">
      <alignment horizontal="center" vertical="center" wrapText="1"/>
    </xf>
    <xf numFmtId="0" fontId="0" fillId="2" borderId="1" xfId="0" applyFill="1" applyBorder="1"/>
    <xf numFmtId="44" fontId="0" fillId="0" borderId="0" xfId="0" applyNumberFormat="1"/>
    <xf numFmtId="42" fontId="0" fillId="0" borderId="13" xfId="0" applyNumberFormat="1" applyBorder="1"/>
    <xf numFmtId="0" fontId="0" fillId="0" borderId="3" xfId="0" applyBorder="1" applyAlignment="1">
      <alignment horizontal="left"/>
    </xf>
    <xf numFmtId="42" fontId="0" fillId="0" borderId="25" xfId="0" applyNumberFormat="1" applyBorder="1"/>
    <xf numFmtId="42" fontId="0" fillId="0" borderId="26" xfId="0" applyNumberFormat="1" applyBorder="1"/>
    <xf numFmtId="37" fontId="0" fillId="0" borderId="0" xfId="0" applyNumberFormat="1"/>
    <xf numFmtId="42" fontId="0" fillId="5" borderId="6" xfId="0" applyNumberFormat="1" applyFill="1" applyBorder="1" applyProtection="1">
      <protection locked="0"/>
    </xf>
    <xf numFmtId="42" fontId="0" fillId="2" borderId="9" xfId="0" applyNumberFormat="1" applyFill="1" applyBorder="1"/>
    <xf numFmtId="0" fontId="0" fillId="0" borderId="6" xfId="0" applyBorder="1" applyAlignment="1">
      <alignment horizontal="center"/>
    </xf>
    <xf numFmtId="42" fontId="0" fillId="5" borderId="6" xfId="0" applyNumberFormat="1" applyFill="1" applyBorder="1" applyAlignment="1" applyProtection="1">
      <alignment horizontal="center" vertical="center"/>
      <protection locked="0"/>
    </xf>
    <xf numFmtId="0" fontId="0" fillId="2" borderId="9" xfId="0" applyFill="1" applyBorder="1"/>
    <xf numFmtId="42" fontId="8" fillId="0" borderId="1" xfId="0" applyNumberFormat="1" applyFont="1" applyBorder="1" applyAlignment="1">
      <alignment vertical="center" wrapText="1"/>
    </xf>
    <xf numFmtId="41" fontId="0" fillId="2" borderId="9" xfId="0" applyNumberFormat="1" applyFill="1" applyBorder="1"/>
    <xf numFmtId="0" fontId="0" fillId="7" borderId="1" xfId="0" applyFill="1" applyBorder="1" applyAlignment="1">
      <alignment wrapText="1"/>
    </xf>
    <xf numFmtId="164" fontId="5" fillId="0" borderId="1" xfId="0" applyNumberFormat="1" applyFont="1" applyBorder="1" applyAlignment="1">
      <alignment horizontal="center"/>
    </xf>
    <xf numFmtId="164" fontId="5" fillId="0" borderId="6" xfId="0" applyNumberFormat="1" applyFont="1" applyBorder="1" applyAlignment="1">
      <alignment horizontal="center"/>
    </xf>
    <xf numFmtId="0" fontId="5" fillId="0" borderId="1" xfId="0" applyFont="1" applyBorder="1" applyAlignment="1">
      <alignment horizontal="center" vertical="center"/>
    </xf>
    <xf numFmtId="1" fontId="5" fillId="0" borderId="1" xfId="0" applyNumberFormat="1" applyFont="1" applyBorder="1" applyAlignment="1">
      <alignment horizontal="center"/>
    </xf>
    <xf numFmtId="42" fontId="5" fillId="0" borderId="9" xfId="0" applyNumberFormat="1" applyFont="1" applyBorder="1"/>
    <xf numFmtId="42" fontId="5" fillId="0" borderId="1" xfId="0" applyNumberFormat="1" applyFont="1" applyBorder="1"/>
    <xf numFmtId="0" fontId="5" fillId="2" borderId="1" xfId="0" applyFont="1" applyFill="1" applyBorder="1" applyAlignment="1">
      <alignment horizontal="center"/>
    </xf>
    <xf numFmtId="0" fontId="0" fillId="2" borderId="1" xfId="0" applyFill="1" applyBorder="1" applyAlignment="1">
      <alignment horizontal="center" vertical="center" wrapText="1"/>
    </xf>
    <xf numFmtId="0" fontId="0" fillId="0" borderId="1" xfId="0" applyBorder="1" applyAlignment="1">
      <alignment horizontal="right"/>
    </xf>
    <xf numFmtId="0" fontId="0" fillId="2" borderId="6"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center" vertical="center"/>
    </xf>
    <xf numFmtId="164" fontId="9" fillId="0" borderId="1" xfId="0" applyNumberFormat="1" applyFont="1" applyBorder="1" applyAlignment="1">
      <alignment horizontal="center"/>
    </xf>
    <xf numFmtId="1" fontId="9" fillId="0" borderId="1" xfId="0" applyNumberFormat="1" applyFont="1" applyBorder="1" applyAlignment="1">
      <alignment horizontal="center"/>
    </xf>
    <xf numFmtId="164" fontId="9" fillId="0" borderId="6" xfId="0" applyNumberFormat="1" applyFont="1" applyBorder="1" applyAlignment="1">
      <alignment horizontal="center"/>
    </xf>
    <xf numFmtId="1" fontId="9" fillId="0" borderId="6" xfId="0" applyNumberFormat="1" applyFont="1" applyBorder="1" applyAlignment="1">
      <alignment horizontal="center"/>
    </xf>
    <xf numFmtId="42" fontId="9" fillId="0" borderId="9" xfId="0" applyNumberFormat="1" applyFont="1" applyBorder="1"/>
    <xf numFmtId="42" fontId="9" fillId="0" borderId="1" xfId="0" applyNumberFormat="1" applyFont="1" applyBorder="1"/>
    <xf numFmtId="42" fontId="9" fillId="0" borderId="6" xfId="0" applyNumberFormat="1" applyFont="1" applyBorder="1"/>
    <xf numFmtId="0" fontId="9" fillId="0" borderId="1" xfId="0" applyFont="1" applyBorder="1"/>
    <xf numFmtId="0" fontId="0" fillId="5" borderId="1" xfId="0" applyFill="1" applyBorder="1" applyAlignment="1" applyProtection="1">
      <alignment horizontal="center" vertical="center"/>
      <protection locked="0"/>
    </xf>
    <xf numFmtId="0" fontId="2" fillId="0" borderId="0" xfId="0" applyFont="1" applyAlignment="1">
      <alignment horizontal="center" vertical="center" wrapText="1"/>
    </xf>
    <xf numFmtId="0" fontId="0" fillId="6" borderId="1" xfId="0" applyFill="1"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1" fillId="0" borderId="23" xfId="0" applyFont="1" applyBorder="1" applyAlignment="1">
      <alignment horizontal="right"/>
    </xf>
    <xf numFmtId="0" fontId="1" fillId="0" borderId="27" xfId="0" applyFont="1" applyBorder="1" applyAlignment="1">
      <alignment horizontal="right"/>
    </xf>
    <xf numFmtId="0" fontId="1" fillId="0" borderId="7" xfId="0" applyFont="1" applyBorder="1" applyAlignment="1">
      <alignment horizontal="right"/>
    </xf>
    <xf numFmtId="0" fontId="1" fillId="0" borderId="17" xfId="0" applyFont="1" applyBorder="1" applyAlignment="1">
      <alignment horizontal="right"/>
    </xf>
    <xf numFmtId="0" fontId="0" fillId="2" borderId="1" xfId="0" applyFill="1" applyBorder="1" applyAlignment="1">
      <alignment horizontal="center" vertical="center" wrapText="1"/>
    </xf>
    <xf numFmtId="0" fontId="0" fillId="0" borderId="21" xfId="0" applyBorder="1" applyAlignment="1">
      <alignment horizontal="right" vertical="center"/>
    </xf>
    <xf numFmtId="0" fontId="0" fillId="0" borderId="24" xfId="0" applyBorder="1" applyAlignment="1">
      <alignment horizontal="right" vertical="center"/>
    </xf>
    <xf numFmtId="0" fontId="1" fillId="0" borderId="28" xfId="0" applyFont="1" applyBorder="1" applyAlignment="1">
      <alignment horizontal="right"/>
    </xf>
    <xf numFmtId="0" fontId="1" fillId="0" borderId="29" xfId="0" applyFont="1" applyBorder="1" applyAlignment="1">
      <alignment horizontal="right"/>
    </xf>
    <xf numFmtId="0" fontId="1" fillId="6" borderId="1" xfId="0" applyFont="1" applyFill="1" applyBorder="1" applyAlignment="1">
      <alignment horizontal="center" vertical="center" wrapText="1"/>
    </xf>
    <xf numFmtId="0" fontId="0" fillId="0" borderId="2" xfId="0" applyBorder="1" applyAlignment="1">
      <alignment horizontal="right"/>
    </xf>
    <xf numFmtId="0" fontId="0" fillId="0" borderId="4"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1" xfId="0" applyBorder="1" applyAlignment="1">
      <alignment horizontal="right"/>
    </xf>
    <xf numFmtId="0" fontId="0" fillId="0" borderId="6" xfId="0" applyBorder="1" applyAlignment="1">
      <alignment horizontal="right"/>
    </xf>
    <xf numFmtId="0" fontId="1" fillId="0" borderId="9" xfId="0" applyFont="1" applyBorder="1" applyAlignment="1">
      <alignment horizontal="righ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6" xfId="0" applyFill="1" applyBorder="1" applyAlignment="1">
      <alignment horizontal="center"/>
    </xf>
    <xf numFmtId="0" fontId="0" fillId="2" borderId="13" xfId="0" applyFill="1" applyBorder="1" applyAlignment="1">
      <alignment horizontal="center"/>
    </xf>
    <xf numFmtId="0" fontId="0" fillId="4" borderId="2" xfId="0" applyFill="1" applyBorder="1" applyAlignment="1">
      <alignment horizontal="left" indent="1"/>
    </xf>
    <xf numFmtId="0" fontId="0" fillId="4" borderId="3" xfId="0" applyFill="1" applyBorder="1" applyAlignment="1">
      <alignment horizontal="left" indent="1"/>
    </xf>
    <xf numFmtId="0" fontId="0" fillId="4" borderId="4" xfId="0" applyFill="1" applyBorder="1" applyAlignment="1">
      <alignment horizontal="left" indent="1"/>
    </xf>
    <xf numFmtId="0" fontId="0" fillId="2" borderId="5" xfId="0" applyFill="1" applyBorder="1" applyAlignment="1">
      <alignment horizont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2" borderId="1" xfId="0" applyFill="1" applyBorder="1" applyAlignment="1">
      <alignment horizontal="left"/>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left" wrapText="1"/>
    </xf>
    <xf numFmtId="1" fontId="0" fillId="3" borderId="1" xfId="0" applyNumberFormat="1" applyFill="1" applyBorder="1" applyAlignment="1">
      <alignment horizontal="center" vertical="center"/>
    </xf>
    <xf numFmtId="1" fontId="0" fillId="3" borderId="6" xfId="0" applyNumberFormat="1" applyFill="1" applyBorder="1" applyAlignment="1">
      <alignment horizontal="center" vertical="center"/>
    </xf>
    <xf numFmtId="0" fontId="0" fillId="0" borderId="2" xfId="0" applyBorder="1" applyAlignment="1">
      <alignment horizontal="right" wrapText="1"/>
    </xf>
    <xf numFmtId="0" fontId="0" fillId="0" borderId="4" xfId="0" applyBorder="1" applyAlignment="1">
      <alignment horizontal="right" wrapText="1"/>
    </xf>
    <xf numFmtId="0" fontId="0" fillId="0" borderId="15" xfId="0" applyBorder="1" applyAlignment="1">
      <alignment horizontal="right" wrapText="1"/>
    </xf>
    <xf numFmtId="0" fontId="0" fillId="0" borderId="16" xfId="0" applyBorder="1" applyAlignment="1">
      <alignment horizontal="right" wrapText="1"/>
    </xf>
    <xf numFmtId="0" fontId="1" fillId="0" borderId="10" xfId="0" applyFont="1" applyBorder="1" applyAlignment="1">
      <alignment horizontal="right" wrapText="1"/>
    </xf>
    <xf numFmtId="0" fontId="1" fillId="0" borderId="12" xfId="0" applyFont="1" applyBorder="1" applyAlignment="1">
      <alignment horizontal="right" wrapText="1"/>
    </xf>
    <xf numFmtId="1" fontId="0" fillId="3" borderId="9"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1" xfId="0" applyNumberFormat="1" applyFill="1" applyBorder="1" applyAlignment="1">
      <alignment horizontal="center" vertical="center"/>
    </xf>
    <xf numFmtId="1" fontId="0" fillId="3" borderId="12" xfId="0" applyNumberFormat="1" applyFill="1" applyBorder="1" applyAlignment="1">
      <alignment horizontal="center" vertical="center"/>
    </xf>
    <xf numFmtId="0" fontId="1" fillId="2" borderId="7" xfId="0" applyFont="1" applyFill="1" applyBorder="1" applyAlignment="1">
      <alignment horizontal="center"/>
    </xf>
    <xf numFmtId="0" fontId="1" fillId="2" borderId="17" xfId="0" applyFont="1" applyFill="1" applyBorder="1" applyAlignment="1">
      <alignment horizontal="center"/>
    </xf>
    <xf numFmtId="0" fontId="1" fillId="2" borderId="8" xfId="0" applyFont="1" applyFill="1" applyBorder="1" applyAlignment="1">
      <alignment horizontal="center"/>
    </xf>
    <xf numFmtId="42" fontId="0" fillId="2" borderId="2" xfId="0" applyNumberFormat="1" applyFill="1" applyBorder="1" applyAlignment="1">
      <alignment horizontal="center"/>
    </xf>
    <xf numFmtId="42" fontId="0" fillId="2" borderId="3" xfId="0" applyNumberFormat="1" applyFill="1" applyBorder="1" applyAlignment="1">
      <alignment horizontal="center"/>
    </xf>
    <xf numFmtId="42" fontId="0" fillId="2" borderId="4" xfId="0" applyNumberFormat="1" applyFill="1" applyBorder="1" applyAlignment="1">
      <alignment horizontal="center"/>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6" borderId="1" xfId="0" applyFill="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right"/>
    </xf>
    <xf numFmtId="0" fontId="1" fillId="0" borderId="12" xfId="0" applyFont="1" applyBorder="1" applyAlignment="1">
      <alignment horizontal="right"/>
    </xf>
    <xf numFmtId="0" fontId="0" fillId="2" borderId="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xf>
    <xf numFmtId="10" fontId="0" fillId="5" borderId="1" xfId="0" applyNumberFormat="1" applyFill="1" applyBorder="1" applyAlignment="1" applyProtection="1">
      <alignment horizontal="center" vertical="center"/>
      <protection locked="0"/>
    </xf>
    <xf numFmtId="10" fontId="0" fillId="5" borderId="6" xfId="0" applyNumberFormat="1" applyFill="1" applyBorder="1" applyAlignment="1" applyProtection="1">
      <alignment horizontal="center" vertical="center"/>
      <protection locked="0"/>
    </xf>
    <xf numFmtId="0" fontId="0" fillId="0" borderId="10" xfId="0" applyBorder="1" applyAlignment="1">
      <alignment horizontal="right"/>
    </xf>
    <xf numFmtId="0" fontId="0" fillId="0" borderId="11" xfId="0" applyBorder="1" applyAlignment="1">
      <alignment horizontal="right"/>
    </xf>
    <xf numFmtId="0" fontId="0" fillId="0" borderId="3" xfId="0" applyBorder="1" applyAlignment="1">
      <alignment horizontal="right"/>
    </xf>
    <xf numFmtId="0" fontId="0" fillId="2" borderId="24"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0" fillId="0" borderId="9" xfId="0" applyBorder="1" applyAlignment="1">
      <alignment horizontal="right"/>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4" xfId="0" applyFill="1" applyBorder="1" applyAlignment="1">
      <alignment horizontal="center" vertical="center" wrapText="1"/>
    </xf>
    <xf numFmtId="0" fontId="9" fillId="6" borderId="1" xfId="0" applyFont="1" applyFill="1" applyBorder="1" applyAlignment="1">
      <alignment horizontal="center" vertical="center"/>
    </xf>
    <xf numFmtId="0" fontId="9" fillId="0" borderId="1" xfId="0" applyFont="1" applyBorder="1" applyAlignment="1">
      <alignment horizontal="right"/>
    </xf>
    <xf numFmtId="0" fontId="2" fillId="0" borderId="1" xfId="0" applyFont="1" applyBorder="1" applyAlignment="1">
      <alignment horizontal="center" vertical="center" wrapText="1"/>
    </xf>
    <xf numFmtId="0" fontId="0" fillId="6" borderId="1" xfId="0" applyFill="1" applyBorder="1" applyAlignment="1">
      <alignment horizontal="center" vertical="center"/>
    </xf>
    <xf numFmtId="0" fontId="8" fillId="2" borderId="1" xfId="0" applyFont="1" applyFill="1" applyBorder="1" applyAlignment="1">
      <alignment horizontal="center" vertical="center" wrapText="1"/>
    </xf>
    <xf numFmtId="0" fontId="0" fillId="6" borderId="1" xfId="0" applyFill="1" applyBorder="1" applyAlignment="1">
      <alignment horizontal="center"/>
    </xf>
    <xf numFmtId="0" fontId="0" fillId="2" borderId="1" xfId="0" applyFill="1" applyBorder="1" applyAlignment="1">
      <alignment horizontal="center" vertical="center"/>
    </xf>
    <xf numFmtId="164" fontId="9" fillId="0" borderId="1" xfId="0" applyNumberFormat="1" applyFont="1" applyBorder="1" applyAlignment="1">
      <alignment horizontal="center" vertical="center"/>
    </xf>
    <xf numFmtId="164" fontId="9" fillId="0" borderId="6" xfId="0" applyNumberFormat="1" applyFont="1" applyBorder="1" applyAlignment="1">
      <alignment horizontal="center" vertical="center"/>
    </xf>
    <xf numFmtId="10" fontId="0" fillId="0" borderId="1" xfId="0" applyNumberFormat="1" applyBorder="1" applyAlignment="1">
      <alignment horizontal="center" vertical="center"/>
    </xf>
    <xf numFmtId="10" fontId="0" fillId="0" borderId="6" xfId="0" applyNumberFormat="1" applyBorder="1" applyAlignment="1">
      <alignment horizontal="center" vertical="center"/>
    </xf>
    <xf numFmtId="10" fontId="0" fillId="5" borderId="5" xfId="0" applyNumberFormat="1" applyFill="1" applyBorder="1" applyAlignment="1" applyProtection="1">
      <alignment horizontal="center" vertical="center"/>
      <protection locked="0"/>
    </xf>
    <xf numFmtId="10" fontId="0" fillId="5" borderId="13" xfId="0" applyNumberFormat="1" applyFill="1" applyBorder="1" applyAlignment="1" applyProtection="1">
      <alignment horizontal="center" vertical="center"/>
      <protection locked="0"/>
    </xf>
    <xf numFmtId="0" fontId="0" fillId="0" borderId="9" xfId="0" applyBorder="1" applyAlignment="1">
      <alignment horizontal="center"/>
    </xf>
    <xf numFmtId="0" fontId="0" fillId="0" borderId="1" xfId="0" applyBorder="1" applyAlignment="1">
      <alignment horizontal="center" vertical="center" wrapText="1"/>
    </xf>
    <xf numFmtId="0" fontId="7" fillId="6" borderId="1" xfId="0" applyFont="1" applyFill="1" applyBorder="1" applyAlignment="1">
      <alignment horizontal="center" vertical="center" wrapText="1"/>
    </xf>
    <xf numFmtId="0" fontId="0" fillId="0" borderId="15" xfId="0" applyBorder="1" applyAlignment="1">
      <alignment horizontal="right"/>
    </xf>
    <xf numFmtId="0" fontId="0" fillId="0" borderId="18" xfId="0" applyBorder="1" applyAlignment="1">
      <alignment horizontal="right"/>
    </xf>
  </cellXfs>
  <cellStyles count="1">
    <cellStyle name="Normal" xfId="0" builtinId="0"/>
  </cellStyles>
  <dxfs count="2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948B-CE16-454C-9525-AE9CC86B1059}">
  <sheetPr>
    <pageSetUpPr fitToPage="1"/>
  </sheetPr>
  <dimension ref="A1:C138"/>
  <sheetViews>
    <sheetView zoomScaleNormal="100" workbookViewId="0">
      <selection sqref="A1:B1"/>
    </sheetView>
  </sheetViews>
  <sheetFormatPr defaultRowHeight="15" x14ac:dyDescent="0.25"/>
  <cols>
    <col min="1" max="1" width="6.5703125" style="1" bestFit="1" customWidth="1"/>
    <col min="2" max="2" width="102.85546875" style="54" customWidth="1"/>
    <col min="3" max="3" width="52" customWidth="1"/>
    <col min="4" max="4" width="42.7109375" customWidth="1"/>
  </cols>
  <sheetData>
    <row r="1" spans="1:2" ht="37.5" customHeight="1" x14ac:dyDescent="0.25">
      <c r="A1" s="103" t="s">
        <v>0</v>
      </c>
      <c r="B1" s="103"/>
    </row>
    <row r="2" spans="1:2" x14ac:dyDescent="0.25">
      <c r="A2" s="104" t="s">
        <v>1</v>
      </c>
      <c r="B2" s="104"/>
    </row>
    <row r="3" spans="1:2" x14ac:dyDescent="0.25">
      <c r="A3" s="105" t="s">
        <v>2</v>
      </c>
      <c r="B3" s="106"/>
    </row>
    <row r="4" spans="1:2" ht="30" x14ac:dyDescent="0.25">
      <c r="A4" s="15">
        <v>1</v>
      </c>
      <c r="B4" s="77" t="s">
        <v>3</v>
      </c>
    </row>
    <row r="5" spans="1:2" ht="30" x14ac:dyDescent="0.25">
      <c r="A5" s="15">
        <f>A4+1</f>
        <v>2</v>
      </c>
      <c r="B5" s="55" t="s">
        <v>4</v>
      </c>
    </row>
    <row r="6" spans="1:2" x14ac:dyDescent="0.25">
      <c r="A6" s="15">
        <f>A5+1</f>
        <v>3</v>
      </c>
      <c r="B6" s="55" t="s">
        <v>5</v>
      </c>
    </row>
    <row r="7" spans="1:2" x14ac:dyDescent="0.25">
      <c r="A7" s="15">
        <f>A6+1</f>
        <v>4</v>
      </c>
      <c r="B7" s="55" t="s">
        <v>6</v>
      </c>
    </row>
    <row r="8" spans="1:2" x14ac:dyDescent="0.25">
      <c r="A8" s="15">
        <f t="shared" ref="A8:A11" si="0">A7+1</f>
        <v>5</v>
      </c>
      <c r="B8" s="55" t="s">
        <v>7</v>
      </c>
    </row>
    <row r="9" spans="1:2" x14ac:dyDescent="0.25">
      <c r="A9" s="15">
        <f t="shared" si="0"/>
        <v>6</v>
      </c>
      <c r="B9" s="55" t="s">
        <v>8</v>
      </c>
    </row>
    <row r="10" spans="1:2" ht="30" x14ac:dyDescent="0.25">
      <c r="A10" s="15">
        <f t="shared" si="0"/>
        <v>7</v>
      </c>
      <c r="B10" s="55" t="s">
        <v>9</v>
      </c>
    </row>
    <row r="11" spans="1:2" ht="30" x14ac:dyDescent="0.25">
      <c r="A11" s="15">
        <f t="shared" si="0"/>
        <v>8</v>
      </c>
      <c r="B11" s="55" t="s">
        <v>10</v>
      </c>
    </row>
    <row r="12" spans="1:2" ht="60" x14ac:dyDescent="0.25">
      <c r="A12" s="15">
        <f t="shared" ref="A12:A18" si="1">A11+1</f>
        <v>9</v>
      </c>
      <c r="B12" s="55" t="s">
        <v>11</v>
      </c>
    </row>
    <row r="13" spans="1:2" ht="60" x14ac:dyDescent="0.25">
      <c r="A13" s="15">
        <f t="shared" si="1"/>
        <v>10</v>
      </c>
      <c r="B13" s="55" t="s">
        <v>12</v>
      </c>
    </row>
    <row r="14" spans="1:2" ht="45" x14ac:dyDescent="0.25">
      <c r="A14" s="15">
        <f>A13+1</f>
        <v>11</v>
      </c>
      <c r="B14" s="55" t="s">
        <v>13</v>
      </c>
    </row>
    <row r="15" spans="1:2" ht="45" x14ac:dyDescent="0.25">
      <c r="A15" s="15">
        <f t="shared" si="1"/>
        <v>12</v>
      </c>
      <c r="B15" s="55" t="s">
        <v>14</v>
      </c>
    </row>
    <row r="16" spans="1:2" ht="75" x14ac:dyDescent="0.25">
      <c r="A16" s="15">
        <f t="shared" si="1"/>
        <v>13</v>
      </c>
      <c r="B16" s="55" t="s">
        <v>15</v>
      </c>
    </row>
    <row r="17" spans="1:2" ht="30" x14ac:dyDescent="0.25">
      <c r="A17" s="15">
        <f t="shared" si="1"/>
        <v>14</v>
      </c>
      <c r="B17" s="55" t="s">
        <v>16</v>
      </c>
    </row>
    <row r="18" spans="1:2" ht="30" x14ac:dyDescent="0.25">
      <c r="A18" s="15">
        <f t="shared" si="1"/>
        <v>15</v>
      </c>
      <c r="B18" s="55" t="s">
        <v>17</v>
      </c>
    </row>
    <row r="19" spans="1:2" x14ac:dyDescent="0.25">
      <c r="A19" s="104" t="s">
        <v>18</v>
      </c>
      <c r="B19" s="104"/>
    </row>
    <row r="20" spans="1:2" x14ac:dyDescent="0.25">
      <c r="A20" s="105" t="s">
        <v>19</v>
      </c>
      <c r="B20" s="106"/>
    </row>
    <row r="21" spans="1:2" x14ac:dyDescent="0.25">
      <c r="A21" s="15">
        <f>A18+1</f>
        <v>16</v>
      </c>
      <c r="B21" s="55" t="s">
        <v>20</v>
      </c>
    </row>
    <row r="22" spans="1:2" x14ac:dyDescent="0.25">
      <c r="A22" s="104" t="s">
        <v>21</v>
      </c>
      <c r="B22" s="104"/>
    </row>
    <row r="23" spans="1:2" x14ac:dyDescent="0.25">
      <c r="A23" s="105" t="s">
        <v>22</v>
      </c>
      <c r="B23" s="106"/>
    </row>
    <row r="24" spans="1:2" ht="45" x14ac:dyDescent="0.25">
      <c r="A24" s="15">
        <f>A21+1</f>
        <v>17</v>
      </c>
      <c r="B24" s="55" t="s">
        <v>23</v>
      </c>
    </row>
    <row r="25" spans="1:2" x14ac:dyDescent="0.25">
      <c r="A25" s="105" t="s">
        <v>24</v>
      </c>
      <c r="B25" s="106"/>
    </row>
    <row r="26" spans="1:2" ht="45" x14ac:dyDescent="0.25">
      <c r="A26" s="15">
        <f>A24+1</f>
        <v>18</v>
      </c>
      <c r="B26" s="55" t="s">
        <v>25</v>
      </c>
    </row>
    <row r="27" spans="1:2" x14ac:dyDescent="0.25">
      <c r="A27" s="15">
        <f>A26+1</f>
        <v>19</v>
      </c>
      <c r="B27" s="55" t="s">
        <v>26</v>
      </c>
    </row>
    <row r="28" spans="1:2" x14ac:dyDescent="0.25">
      <c r="A28" s="105" t="s">
        <v>27</v>
      </c>
      <c r="B28" s="106"/>
    </row>
    <row r="29" spans="1:2" ht="30" x14ac:dyDescent="0.25">
      <c r="A29" s="15">
        <f>A27+1</f>
        <v>20</v>
      </c>
      <c r="B29" s="55" t="s">
        <v>28</v>
      </c>
    </row>
    <row r="30" spans="1:2" ht="15" customHeight="1" x14ac:dyDescent="0.25">
      <c r="A30" s="15">
        <f>A29+1</f>
        <v>21</v>
      </c>
      <c r="B30" s="55" t="s">
        <v>29</v>
      </c>
    </row>
    <row r="31" spans="1:2" x14ac:dyDescent="0.25">
      <c r="A31" s="15">
        <f t="shared" ref="A31:A32" si="2">A30+1</f>
        <v>22</v>
      </c>
      <c r="B31" s="55" t="s">
        <v>30</v>
      </c>
    </row>
    <row r="32" spans="1:2" x14ac:dyDescent="0.25">
      <c r="A32" s="15">
        <f t="shared" si="2"/>
        <v>23</v>
      </c>
      <c r="B32" s="55" t="s">
        <v>31</v>
      </c>
    </row>
    <row r="33" spans="1:2" x14ac:dyDescent="0.25">
      <c r="A33" s="105" t="s">
        <v>32</v>
      </c>
      <c r="B33" s="106"/>
    </row>
    <row r="34" spans="1:2" x14ac:dyDescent="0.25">
      <c r="A34" s="15">
        <f>A32+1</f>
        <v>24</v>
      </c>
      <c r="B34" s="55" t="s">
        <v>33</v>
      </c>
    </row>
    <row r="35" spans="1:2" x14ac:dyDescent="0.25">
      <c r="A35" s="105" t="s">
        <v>34</v>
      </c>
      <c r="B35" s="106"/>
    </row>
    <row r="36" spans="1:2" ht="45" x14ac:dyDescent="0.25">
      <c r="A36" s="15">
        <f>A34+1</f>
        <v>25</v>
      </c>
      <c r="B36" s="55" t="s">
        <v>35</v>
      </c>
    </row>
    <row r="37" spans="1:2" ht="15" customHeight="1" x14ac:dyDescent="0.25">
      <c r="A37" s="15">
        <f>A36+1</f>
        <v>26</v>
      </c>
      <c r="B37" s="55" t="s">
        <v>36</v>
      </c>
    </row>
    <row r="38" spans="1:2" ht="30" x14ac:dyDescent="0.25">
      <c r="A38" s="15">
        <f t="shared" ref="A38" si="3">A37+1</f>
        <v>27</v>
      </c>
      <c r="B38" s="55" t="s">
        <v>37</v>
      </c>
    </row>
    <row r="39" spans="1:2" x14ac:dyDescent="0.25">
      <c r="A39" s="105" t="s">
        <v>38</v>
      </c>
      <c r="B39" s="106"/>
    </row>
    <row r="40" spans="1:2" ht="30" x14ac:dyDescent="0.25">
      <c r="A40" s="15">
        <f>A38+1</f>
        <v>28</v>
      </c>
      <c r="B40" s="55" t="s">
        <v>39</v>
      </c>
    </row>
    <row r="41" spans="1:2" ht="15" customHeight="1" x14ac:dyDescent="0.25">
      <c r="A41" s="15">
        <f>A40+1</f>
        <v>29</v>
      </c>
      <c r="B41" s="55" t="s">
        <v>40</v>
      </c>
    </row>
    <row r="42" spans="1:2" x14ac:dyDescent="0.25">
      <c r="A42" s="105" t="s">
        <v>41</v>
      </c>
      <c r="B42" s="106"/>
    </row>
    <row r="43" spans="1:2" ht="30" x14ac:dyDescent="0.25">
      <c r="A43" s="15">
        <f>A41+1</f>
        <v>30</v>
      </c>
      <c r="B43" s="55" t="s">
        <v>42</v>
      </c>
    </row>
    <row r="44" spans="1:2" x14ac:dyDescent="0.25">
      <c r="A44" s="104" t="s">
        <v>43</v>
      </c>
      <c r="B44" s="104"/>
    </row>
    <row r="45" spans="1:2" x14ac:dyDescent="0.25">
      <c r="A45" s="105" t="s">
        <v>44</v>
      </c>
      <c r="B45" s="106"/>
    </row>
    <row r="46" spans="1:2" x14ac:dyDescent="0.25">
      <c r="A46" s="15">
        <f>A43+1</f>
        <v>31</v>
      </c>
      <c r="B46" s="55" t="s">
        <v>45</v>
      </c>
    </row>
    <row r="47" spans="1:2" x14ac:dyDescent="0.25">
      <c r="A47" s="104" t="s">
        <v>46</v>
      </c>
      <c r="B47" s="104"/>
    </row>
    <row r="48" spans="1:2" x14ac:dyDescent="0.25">
      <c r="A48" s="105" t="s">
        <v>47</v>
      </c>
      <c r="B48" s="106"/>
    </row>
    <row r="49" spans="1:2" ht="30" x14ac:dyDescent="0.25">
      <c r="A49" s="15">
        <f>A46+1</f>
        <v>32</v>
      </c>
      <c r="B49" s="55" t="s">
        <v>48</v>
      </c>
    </row>
    <row r="50" spans="1:2" ht="30" x14ac:dyDescent="0.25">
      <c r="A50" s="15">
        <f>A49+1</f>
        <v>33</v>
      </c>
      <c r="B50" s="55" t="s">
        <v>49</v>
      </c>
    </row>
    <row r="51" spans="1:2" ht="30" x14ac:dyDescent="0.25">
      <c r="A51" s="15">
        <f>A50+1</f>
        <v>34</v>
      </c>
      <c r="B51" s="55" t="s">
        <v>50</v>
      </c>
    </row>
    <row r="52" spans="1:2" ht="30" x14ac:dyDescent="0.25">
      <c r="A52" s="15">
        <f>A51+1</f>
        <v>35</v>
      </c>
      <c r="B52" s="55" t="s">
        <v>51</v>
      </c>
    </row>
    <row r="53" spans="1:2" ht="45" x14ac:dyDescent="0.25">
      <c r="A53" s="15">
        <f>A52+1</f>
        <v>36</v>
      </c>
      <c r="B53" s="55" t="s">
        <v>23</v>
      </c>
    </row>
    <row r="54" spans="1:2" ht="45" x14ac:dyDescent="0.25">
      <c r="A54" s="15">
        <f t="shared" ref="A54:A57" si="4">A53+1</f>
        <v>37</v>
      </c>
      <c r="B54" s="55" t="s">
        <v>52</v>
      </c>
    </row>
    <row r="55" spans="1:2" ht="30" customHeight="1" x14ac:dyDescent="0.25">
      <c r="A55" s="15">
        <f t="shared" si="4"/>
        <v>38</v>
      </c>
      <c r="B55" s="55" t="s">
        <v>53</v>
      </c>
    </row>
    <row r="56" spans="1:2" ht="30" x14ac:dyDescent="0.25">
      <c r="A56" s="15">
        <f t="shared" si="4"/>
        <v>39</v>
      </c>
      <c r="B56" s="55" t="s">
        <v>54</v>
      </c>
    </row>
    <row r="57" spans="1:2" ht="60" x14ac:dyDescent="0.25">
      <c r="A57" s="15">
        <f t="shared" si="4"/>
        <v>40</v>
      </c>
      <c r="B57" s="55" t="s">
        <v>55</v>
      </c>
    </row>
    <row r="58" spans="1:2" x14ac:dyDescent="0.25">
      <c r="A58" s="105" t="s">
        <v>56</v>
      </c>
      <c r="B58" s="106"/>
    </row>
    <row r="59" spans="1:2" ht="30" x14ac:dyDescent="0.25">
      <c r="A59" s="15">
        <f>A57+1</f>
        <v>41</v>
      </c>
      <c r="B59" s="55" t="s">
        <v>57</v>
      </c>
    </row>
    <row r="60" spans="1:2" x14ac:dyDescent="0.25">
      <c r="A60" s="105" t="s">
        <v>58</v>
      </c>
      <c r="B60" s="106"/>
    </row>
    <row r="61" spans="1:2" ht="30" customHeight="1" x14ac:dyDescent="0.25">
      <c r="A61" s="15">
        <f>A59+1</f>
        <v>42</v>
      </c>
      <c r="B61" s="55" t="s">
        <v>59</v>
      </c>
    </row>
    <row r="62" spans="1:2" ht="60" x14ac:dyDescent="0.25">
      <c r="A62" s="15">
        <f>A61+1</f>
        <v>43</v>
      </c>
      <c r="B62" s="55" t="s">
        <v>60</v>
      </c>
    </row>
    <row r="63" spans="1:2" ht="30" x14ac:dyDescent="0.25">
      <c r="A63" s="15">
        <f t="shared" ref="A63:A64" si="5">A62+1</f>
        <v>44</v>
      </c>
      <c r="B63" s="55" t="s">
        <v>61</v>
      </c>
    </row>
    <row r="64" spans="1:2" ht="30" x14ac:dyDescent="0.25">
      <c r="A64" s="15">
        <f t="shared" si="5"/>
        <v>45</v>
      </c>
      <c r="B64" s="55" t="s">
        <v>62</v>
      </c>
    </row>
    <row r="65" spans="1:2" x14ac:dyDescent="0.25">
      <c r="A65" s="105" t="s">
        <v>63</v>
      </c>
      <c r="B65" s="106"/>
    </row>
    <row r="66" spans="1:2" ht="30" x14ac:dyDescent="0.25">
      <c r="A66" s="15">
        <f>A64+1</f>
        <v>46</v>
      </c>
      <c r="B66" s="55" t="s">
        <v>64</v>
      </c>
    </row>
    <row r="67" spans="1:2" ht="30" x14ac:dyDescent="0.25">
      <c r="A67" s="15">
        <f>A66+1</f>
        <v>47</v>
      </c>
      <c r="B67" s="55" t="s">
        <v>65</v>
      </c>
    </row>
    <row r="68" spans="1:2" x14ac:dyDescent="0.25">
      <c r="A68" s="104" t="s">
        <v>66</v>
      </c>
      <c r="B68" s="104"/>
    </row>
    <row r="69" spans="1:2" x14ac:dyDescent="0.25">
      <c r="A69" s="105" t="s">
        <v>67</v>
      </c>
      <c r="B69" s="106"/>
    </row>
    <row r="70" spans="1:2" x14ac:dyDescent="0.25">
      <c r="A70" s="15">
        <f>A67+1</f>
        <v>48</v>
      </c>
      <c r="B70" s="55" t="s">
        <v>45</v>
      </c>
    </row>
    <row r="71" spans="1:2" x14ac:dyDescent="0.25">
      <c r="A71" s="104" t="s">
        <v>68</v>
      </c>
      <c r="B71" s="104"/>
    </row>
    <row r="72" spans="1:2" x14ac:dyDescent="0.25">
      <c r="A72" s="105" t="s">
        <v>69</v>
      </c>
      <c r="B72" s="106"/>
    </row>
    <row r="73" spans="1:2" x14ac:dyDescent="0.25">
      <c r="A73" s="15">
        <f>A70+1</f>
        <v>49</v>
      </c>
      <c r="B73" s="55" t="s">
        <v>70</v>
      </c>
    </row>
    <row r="74" spans="1:2" x14ac:dyDescent="0.25">
      <c r="A74" s="15">
        <f>A73+1</f>
        <v>50</v>
      </c>
      <c r="B74" s="55" t="s">
        <v>71</v>
      </c>
    </row>
    <row r="75" spans="1:2" ht="45" x14ac:dyDescent="0.25">
      <c r="A75" s="15">
        <f>A74+1</f>
        <v>51</v>
      </c>
      <c r="B75" s="55" t="s">
        <v>72</v>
      </c>
    </row>
    <row r="76" spans="1:2" x14ac:dyDescent="0.25">
      <c r="A76" s="104" t="s">
        <v>73</v>
      </c>
      <c r="B76" s="104"/>
    </row>
    <row r="77" spans="1:2" x14ac:dyDescent="0.25">
      <c r="A77" s="105" t="s">
        <v>74</v>
      </c>
      <c r="B77" s="106"/>
    </row>
    <row r="78" spans="1:2" ht="30" x14ac:dyDescent="0.25">
      <c r="A78" s="15">
        <f>A75+1</f>
        <v>52</v>
      </c>
      <c r="B78" s="55" t="s">
        <v>75</v>
      </c>
    </row>
    <row r="79" spans="1:2" ht="45" x14ac:dyDescent="0.25">
      <c r="A79" s="15">
        <f>A78+1</f>
        <v>53</v>
      </c>
      <c r="B79" s="55" t="s">
        <v>76</v>
      </c>
    </row>
    <row r="80" spans="1:2" x14ac:dyDescent="0.25">
      <c r="A80" s="105" t="s">
        <v>77</v>
      </c>
      <c r="B80" s="106"/>
    </row>
    <row r="81" spans="1:2" ht="90" x14ac:dyDescent="0.25">
      <c r="A81" s="15">
        <f>A79+1</f>
        <v>54</v>
      </c>
      <c r="B81" s="55" t="s">
        <v>78</v>
      </c>
    </row>
    <row r="82" spans="1:2" x14ac:dyDescent="0.25">
      <c r="A82" s="105" t="s">
        <v>79</v>
      </c>
      <c r="B82" s="106"/>
    </row>
    <row r="83" spans="1:2" ht="30" x14ac:dyDescent="0.25">
      <c r="A83" s="15">
        <f>A81+1</f>
        <v>55</v>
      </c>
      <c r="B83" s="55" t="s">
        <v>80</v>
      </c>
    </row>
    <row r="84" spans="1:2" x14ac:dyDescent="0.25">
      <c r="A84" s="105" t="s">
        <v>81</v>
      </c>
      <c r="B84" s="106"/>
    </row>
    <row r="85" spans="1:2" ht="30" x14ac:dyDescent="0.25">
      <c r="A85" s="15">
        <f>A83+1</f>
        <v>56</v>
      </c>
      <c r="B85" s="55" t="s">
        <v>82</v>
      </c>
    </row>
    <row r="86" spans="1:2" ht="60" x14ac:dyDescent="0.25">
      <c r="A86" s="15">
        <f>A85+1</f>
        <v>57</v>
      </c>
      <c r="B86" s="55" t="s">
        <v>83</v>
      </c>
    </row>
    <row r="87" spans="1:2" ht="15" customHeight="1" x14ac:dyDescent="0.25">
      <c r="A87" s="15">
        <f t="shared" ref="A87" si="6">A86+1</f>
        <v>58</v>
      </c>
      <c r="B87" s="55" t="s">
        <v>84</v>
      </c>
    </row>
    <row r="88" spans="1:2" ht="30" x14ac:dyDescent="0.25">
      <c r="A88" s="15">
        <f>A87+1</f>
        <v>59</v>
      </c>
      <c r="B88" s="55" t="s">
        <v>85</v>
      </c>
    </row>
    <row r="89" spans="1:2" x14ac:dyDescent="0.25">
      <c r="A89" s="105" t="s">
        <v>86</v>
      </c>
      <c r="B89" s="106"/>
    </row>
    <row r="90" spans="1:2" ht="30" x14ac:dyDescent="0.25">
      <c r="A90" s="15">
        <f>A88+1</f>
        <v>60</v>
      </c>
      <c r="B90" s="55" t="s">
        <v>87</v>
      </c>
    </row>
    <row r="91" spans="1:2" x14ac:dyDescent="0.25">
      <c r="A91" s="104" t="s">
        <v>88</v>
      </c>
      <c r="B91" s="104"/>
    </row>
    <row r="92" spans="1:2" x14ac:dyDescent="0.25">
      <c r="A92" s="105" t="s">
        <v>89</v>
      </c>
      <c r="B92" s="106"/>
    </row>
    <row r="93" spans="1:2" x14ac:dyDescent="0.25">
      <c r="A93" s="15">
        <f>A90+1</f>
        <v>61</v>
      </c>
      <c r="B93" s="55" t="s">
        <v>90</v>
      </c>
    </row>
    <row r="94" spans="1:2" x14ac:dyDescent="0.25">
      <c r="A94" s="104" t="s">
        <v>91</v>
      </c>
      <c r="B94" s="104"/>
    </row>
    <row r="95" spans="1:2" x14ac:dyDescent="0.25">
      <c r="A95" s="105" t="s">
        <v>92</v>
      </c>
      <c r="B95" s="106"/>
    </row>
    <row r="96" spans="1:2" x14ac:dyDescent="0.25">
      <c r="A96" s="15">
        <f>A93+1</f>
        <v>62</v>
      </c>
      <c r="B96" s="55" t="s">
        <v>93</v>
      </c>
    </row>
    <row r="97" spans="1:2" ht="45" x14ac:dyDescent="0.25">
      <c r="A97" s="15">
        <f>A96+1</f>
        <v>63</v>
      </c>
      <c r="B97" s="55" t="s">
        <v>94</v>
      </c>
    </row>
    <row r="98" spans="1:2" ht="45" x14ac:dyDescent="0.25">
      <c r="A98" s="15">
        <f>A97+1</f>
        <v>64</v>
      </c>
      <c r="B98" s="55" t="s">
        <v>95</v>
      </c>
    </row>
    <row r="99" spans="1:2" ht="45" x14ac:dyDescent="0.25">
      <c r="A99" s="15">
        <f>A98+1</f>
        <v>65</v>
      </c>
      <c r="B99" s="55" t="s">
        <v>96</v>
      </c>
    </row>
    <row r="100" spans="1:2" x14ac:dyDescent="0.25">
      <c r="A100" s="104" t="s">
        <v>97</v>
      </c>
      <c r="B100" s="104"/>
    </row>
    <row r="101" spans="1:2" x14ac:dyDescent="0.25">
      <c r="A101" s="105" t="s">
        <v>98</v>
      </c>
      <c r="B101" s="106"/>
    </row>
    <row r="102" spans="1:2" x14ac:dyDescent="0.25">
      <c r="A102" s="15">
        <f>A99+1</f>
        <v>66</v>
      </c>
      <c r="B102" s="55" t="s">
        <v>99</v>
      </c>
    </row>
    <row r="103" spans="1:2" ht="45" x14ac:dyDescent="0.25">
      <c r="A103" s="15">
        <f>A102+1</f>
        <v>67</v>
      </c>
      <c r="B103" s="55" t="s">
        <v>100</v>
      </c>
    </row>
    <row r="104" spans="1:2" ht="45" x14ac:dyDescent="0.25">
      <c r="A104" s="15">
        <f>A103+1</f>
        <v>68</v>
      </c>
      <c r="B104" s="55" t="s">
        <v>95</v>
      </c>
    </row>
    <row r="105" spans="1:2" ht="45" x14ac:dyDescent="0.25">
      <c r="A105" s="15">
        <f t="shared" ref="A105" si="7">A104+1</f>
        <v>69</v>
      </c>
      <c r="B105" s="55" t="s">
        <v>96</v>
      </c>
    </row>
    <row r="106" spans="1:2" x14ac:dyDescent="0.25">
      <c r="A106" s="104" t="s">
        <v>101</v>
      </c>
      <c r="B106" s="104"/>
    </row>
    <row r="107" spans="1:2" x14ac:dyDescent="0.25">
      <c r="A107" s="105" t="s">
        <v>102</v>
      </c>
      <c r="B107" s="106"/>
    </row>
    <row r="108" spans="1:2" x14ac:dyDescent="0.25">
      <c r="A108" s="15">
        <f>A105+1</f>
        <v>70</v>
      </c>
      <c r="B108" s="55" t="s">
        <v>90</v>
      </c>
    </row>
    <row r="109" spans="1:2" ht="30" x14ac:dyDescent="0.25">
      <c r="A109" s="91">
        <f>A108+1</f>
        <v>71</v>
      </c>
      <c r="B109" s="92" t="s">
        <v>498</v>
      </c>
    </row>
    <row r="110" spans="1:2" x14ac:dyDescent="0.25">
      <c r="A110" s="104" t="s">
        <v>103</v>
      </c>
      <c r="B110" s="104"/>
    </row>
    <row r="111" spans="1:2" x14ac:dyDescent="0.25">
      <c r="A111" s="105" t="s">
        <v>104</v>
      </c>
      <c r="B111" s="106"/>
    </row>
    <row r="112" spans="1:2" x14ac:dyDescent="0.25">
      <c r="A112" s="91">
        <f>A109+1</f>
        <v>72</v>
      </c>
      <c r="B112" s="55" t="s">
        <v>105</v>
      </c>
    </row>
    <row r="113" spans="1:3" ht="30" x14ac:dyDescent="0.25">
      <c r="A113" s="91">
        <f>A112+1</f>
        <v>73</v>
      </c>
      <c r="B113" s="55" t="s">
        <v>106</v>
      </c>
      <c r="C113" s="57"/>
    </row>
    <row r="114" spans="1:3" ht="60" x14ac:dyDescent="0.25">
      <c r="A114" s="91">
        <f>A113+1</f>
        <v>74</v>
      </c>
      <c r="B114" s="55" t="s">
        <v>107</v>
      </c>
    </row>
    <row r="115" spans="1:3" ht="90" x14ac:dyDescent="0.25">
      <c r="A115" s="91">
        <f>A114+1</f>
        <v>75</v>
      </c>
      <c r="B115" s="55" t="s">
        <v>108</v>
      </c>
    </row>
    <row r="116" spans="1:3" ht="45" x14ac:dyDescent="0.25">
      <c r="A116" s="91">
        <f>A115+1</f>
        <v>76</v>
      </c>
      <c r="B116" s="55" t="s">
        <v>109</v>
      </c>
    </row>
    <row r="117" spans="1:3" ht="30" x14ac:dyDescent="0.25">
      <c r="A117" s="91">
        <f>A116+1</f>
        <v>77</v>
      </c>
      <c r="B117" s="55" t="s">
        <v>110</v>
      </c>
    </row>
    <row r="118" spans="1:3" x14ac:dyDescent="0.25">
      <c r="A118" s="104" t="s">
        <v>111</v>
      </c>
      <c r="B118" s="104"/>
    </row>
    <row r="119" spans="1:3" x14ac:dyDescent="0.25">
      <c r="A119" s="105" t="s">
        <v>112</v>
      </c>
      <c r="B119" s="106"/>
    </row>
    <row r="120" spans="1:3" x14ac:dyDescent="0.25">
      <c r="A120" s="91">
        <f>A117+1</f>
        <v>78</v>
      </c>
      <c r="B120" s="55" t="s">
        <v>113</v>
      </c>
    </row>
    <row r="121" spans="1:3" ht="30" x14ac:dyDescent="0.25">
      <c r="A121" s="91">
        <f>A120+1</f>
        <v>79</v>
      </c>
      <c r="B121" s="55" t="s">
        <v>114</v>
      </c>
      <c r="C121" s="40"/>
    </row>
    <row r="122" spans="1:3" ht="30" x14ac:dyDescent="0.25">
      <c r="A122" s="91">
        <f>A121+1</f>
        <v>80</v>
      </c>
      <c r="B122" s="55" t="s">
        <v>115</v>
      </c>
    </row>
    <row r="123" spans="1:3" x14ac:dyDescent="0.25">
      <c r="A123" s="91">
        <f t="shared" ref="A123:A124" si="8">A122+1</f>
        <v>81</v>
      </c>
      <c r="B123" s="55" t="s">
        <v>116</v>
      </c>
    </row>
    <row r="124" spans="1:3" ht="45" x14ac:dyDescent="0.25">
      <c r="A124" s="91">
        <f t="shared" si="8"/>
        <v>82</v>
      </c>
      <c r="B124" s="55" t="s">
        <v>117</v>
      </c>
    </row>
    <row r="125" spans="1:3" x14ac:dyDescent="0.25">
      <c r="A125" s="104" t="s">
        <v>118</v>
      </c>
      <c r="B125" s="104"/>
    </row>
    <row r="126" spans="1:3" x14ac:dyDescent="0.25">
      <c r="A126" s="105" t="s">
        <v>119</v>
      </c>
      <c r="B126" s="106"/>
    </row>
    <row r="127" spans="1:3" ht="30" x14ac:dyDescent="0.25">
      <c r="A127" s="91">
        <f>A124+1</f>
        <v>83</v>
      </c>
      <c r="B127" s="55" t="s">
        <v>120</v>
      </c>
    </row>
    <row r="128" spans="1:3" ht="30" x14ac:dyDescent="0.25">
      <c r="A128" s="91">
        <f>A127+1</f>
        <v>84</v>
      </c>
      <c r="B128" s="55" t="s">
        <v>121</v>
      </c>
    </row>
    <row r="129" spans="1:3" ht="30" x14ac:dyDescent="0.25">
      <c r="A129" s="91">
        <f>A128+1</f>
        <v>85</v>
      </c>
      <c r="B129" s="55" t="s">
        <v>122</v>
      </c>
    </row>
    <row r="130" spans="1:3" x14ac:dyDescent="0.25">
      <c r="A130" s="104" t="s">
        <v>123</v>
      </c>
      <c r="B130" s="104"/>
    </row>
    <row r="131" spans="1:3" x14ac:dyDescent="0.25">
      <c r="A131" s="105" t="s">
        <v>124</v>
      </c>
      <c r="B131" s="106"/>
    </row>
    <row r="132" spans="1:3" ht="30" x14ac:dyDescent="0.25">
      <c r="A132" s="91">
        <f>A129+1</f>
        <v>86</v>
      </c>
      <c r="B132" s="55" t="s">
        <v>125</v>
      </c>
    </row>
    <row r="133" spans="1:3" ht="30" x14ac:dyDescent="0.25">
      <c r="A133" s="91">
        <f t="shared" ref="A133:A138" si="9">A132+1</f>
        <v>87</v>
      </c>
      <c r="B133" s="55" t="s">
        <v>126</v>
      </c>
    </row>
    <row r="134" spans="1:3" ht="30" x14ac:dyDescent="0.25">
      <c r="A134" s="91">
        <f t="shared" si="9"/>
        <v>88</v>
      </c>
      <c r="B134" s="55" t="s">
        <v>127</v>
      </c>
      <c r="C134" s="57"/>
    </row>
    <row r="135" spans="1:3" ht="30" x14ac:dyDescent="0.25">
      <c r="A135" s="91">
        <f t="shared" si="9"/>
        <v>89</v>
      </c>
      <c r="B135" s="55" t="s">
        <v>128</v>
      </c>
    </row>
    <row r="136" spans="1:3" ht="30" x14ac:dyDescent="0.25">
      <c r="A136" s="91">
        <f t="shared" si="9"/>
        <v>90</v>
      </c>
      <c r="B136" s="55" t="s">
        <v>129</v>
      </c>
    </row>
    <row r="137" spans="1:3" x14ac:dyDescent="0.25">
      <c r="A137" s="91">
        <f t="shared" si="9"/>
        <v>91</v>
      </c>
      <c r="B137" s="55" t="s">
        <v>130</v>
      </c>
    </row>
    <row r="138" spans="1:3" x14ac:dyDescent="0.25">
      <c r="A138" s="91">
        <f t="shared" si="9"/>
        <v>92</v>
      </c>
      <c r="B138" s="55" t="s">
        <v>131</v>
      </c>
    </row>
  </sheetData>
  <sheetProtection algorithmName="SHA-512" hashValue="kY6O12JNYMBFAG10ZepWua93cCvItFNNEf0/mBhDk8zJnLPTPG2JkSXJeTnx0tQNkn9VOQr9r7fn0ik0hE24jg==" saltValue="73kUF2Biou5hbAegVMc0/A==" spinCount="100000" sheet="1" objects="1" scenarios="1"/>
  <mergeCells count="46">
    <mergeCell ref="A65:B65"/>
    <mergeCell ref="A125:B125"/>
    <mergeCell ref="A95:B95"/>
    <mergeCell ref="A101:B101"/>
    <mergeCell ref="A111:B111"/>
    <mergeCell ref="A119:B119"/>
    <mergeCell ref="A110:B110"/>
    <mergeCell ref="A118:B118"/>
    <mergeCell ref="A71:B71"/>
    <mergeCell ref="A76:B76"/>
    <mergeCell ref="A92:B92"/>
    <mergeCell ref="A68:B68"/>
    <mergeCell ref="A131:B131"/>
    <mergeCell ref="A130:B130"/>
    <mergeCell ref="A126:B126"/>
    <mergeCell ref="A72:B72"/>
    <mergeCell ref="A107:B107"/>
    <mergeCell ref="A89:B89"/>
    <mergeCell ref="A47:B47"/>
    <mergeCell ref="A23:B23"/>
    <mergeCell ref="A39:B39"/>
    <mergeCell ref="A106:B106"/>
    <mergeCell ref="A45:B45"/>
    <mergeCell ref="A69:B69"/>
    <mergeCell ref="A48:B48"/>
    <mergeCell ref="A91:B91"/>
    <mergeCell ref="A94:B94"/>
    <mergeCell ref="A100:B100"/>
    <mergeCell ref="A77:B77"/>
    <mergeCell ref="A80:B80"/>
    <mergeCell ref="A82:B82"/>
    <mergeCell ref="A84:B84"/>
    <mergeCell ref="A58:B58"/>
    <mergeCell ref="A60:B60"/>
    <mergeCell ref="A1:B1"/>
    <mergeCell ref="A2:B2"/>
    <mergeCell ref="A19:B19"/>
    <mergeCell ref="A22:B22"/>
    <mergeCell ref="A44:B44"/>
    <mergeCell ref="A28:B28"/>
    <mergeCell ref="A33:B33"/>
    <mergeCell ref="A35:B35"/>
    <mergeCell ref="A42:B42"/>
    <mergeCell ref="A3:B3"/>
    <mergeCell ref="A20:B20"/>
    <mergeCell ref="A25:B25"/>
  </mergeCells>
  <pageMargins left="0.7" right="0.7" top="0.75" bottom="0.75" header="0.3" footer="0.3"/>
  <pageSetup paperSize="5" fitToHeight="0" orientation="landscape"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A959-A1AA-4ED6-A665-DED46D8B37A9}">
  <sheetPr>
    <pageSetUpPr fitToPage="1"/>
  </sheetPr>
  <dimension ref="A1:R23"/>
  <sheetViews>
    <sheetView zoomScaleNormal="100" workbookViewId="0">
      <selection sqref="A1:P1"/>
    </sheetView>
  </sheetViews>
  <sheetFormatPr defaultRowHeight="15" x14ac:dyDescent="0.25"/>
  <cols>
    <col min="1" max="1" width="6.5703125" bestFit="1" customWidth="1"/>
    <col min="2" max="2" width="49.140625" bestFit="1" customWidth="1"/>
    <col min="3" max="4" width="10" customWidth="1"/>
    <col min="5" max="5" width="7.85546875" customWidth="1"/>
    <col min="6" max="18" width="12.85546875" customWidth="1"/>
  </cols>
  <sheetData>
    <row r="1" spans="1:18" ht="38.25" customHeight="1" x14ac:dyDescent="0.25">
      <c r="A1" s="164" t="s">
        <v>359</v>
      </c>
      <c r="B1" s="164"/>
      <c r="C1" s="164"/>
      <c r="D1" s="164"/>
      <c r="E1" s="164"/>
      <c r="F1" s="164"/>
      <c r="G1" s="164"/>
      <c r="H1" s="164"/>
      <c r="I1" s="164"/>
      <c r="J1" s="164"/>
      <c r="K1" s="164"/>
      <c r="L1" s="164"/>
      <c r="M1" s="164"/>
      <c r="N1" s="164"/>
      <c r="O1" s="164"/>
      <c r="P1" s="164"/>
      <c r="Q1" s="44"/>
      <c r="R1" s="44"/>
    </row>
    <row r="2" spans="1:18" ht="15" customHeight="1" x14ac:dyDescent="0.25">
      <c r="A2" s="167" t="s">
        <v>136</v>
      </c>
      <c r="B2" s="167" t="s">
        <v>164</v>
      </c>
      <c r="C2" s="167" t="s">
        <v>360</v>
      </c>
      <c r="D2" s="167" t="s">
        <v>361</v>
      </c>
      <c r="E2" s="167" t="s">
        <v>362</v>
      </c>
      <c r="F2" s="167" t="s">
        <v>363</v>
      </c>
      <c r="G2" s="167" t="s">
        <v>364</v>
      </c>
      <c r="H2" s="169" t="s">
        <v>365</v>
      </c>
      <c r="I2" s="170"/>
      <c r="J2" s="170"/>
      <c r="K2" s="170"/>
      <c r="L2" s="170"/>
      <c r="M2" s="170"/>
      <c r="N2" s="170"/>
      <c r="O2" s="170"/>
      <c r="P2" s="167" t="s">
        <v>138</v>
      </c>
    </row>
    <row r="3" spans="1:18" ht="30" customHeight="1" x14ac:dyDescent="0.25">
      <c r="A3" s="168"/>
      <c r="B3" s="168"/>
      <c r="C3" s="168"/>
      <c r="D3" s="168"/>
      <c r="E3" s="168"/>
      <c r="F3" s="168"/>
      <c r="G3" s="168"/>
      <c r="H3" s="2" t="s">
        <v>366</v>
      </c>
      <c r="I3" s="2" t="s">
        <v>367</v>
      </c>
      <c r="J3" s="2" t="s">
        <v>368</v>
      </c>
      <c r="K3" s="2" t="s">
        <v>369</v>
      </c>
      <c r="L3" s="2" t="s">
        <v>370</v>
      </c>
      <c r="M3" s="2" t="s">
        <v>371</v>
      </c>
      <c r="N3" s="2" t="s">
        <v>372</v>
      </c>
      <c r="O3" s="2" t="s">
        <v>373</v>
      </c>
      <c r="P3" s="168"/>
    </row>
    <row r="4" spans="1:18" x14ac:dyDescent="0.25">
      <c r="A4" s="3">
        <v>1</v>
      </c>
      <c r="B4" s="136" t="s">
        <v>183</v>
      </c>
      <c r="C4" s="136"/>
      <c r="D4" s="136"/>
      <c r="E4" s="136"/>
      <c r="F4" s="136"/>
      <c r="G4" s="136"/>
      <c r="H4" s="136"/>
      <c r="I4" s="136"/>
      <c r="J4" s="136"/>
      <c r="K4" s="136"/>
      <c r="L4" s="136"/>
      <c r="M4" s="136"/>
      <c r="N4" s="136"/>
      <c r="O4" s="136"/>
      <c r="P4" s="136"/>
    </row>
    <row r="5" spans="1:18" x14ac:dyDescent="0.25">
      <c r="A5" s="171"/>
      <c r="B5" s="4" t="s">
        <v>374</v>
      </c>
      <c r="C5" s="94">
        <v>45597</v>
      </c>
      <c r="D5" s="94">
        <v>45658</v>
      </c>
      <c r="E5" s="81">
        <f>IF(C5="",0,IF(D5="",0,IF(D5&lt;C5,"Check Dates",DATEDIF(C5,D5,"M")+1)))</f>
        <v>3</v>
      </c>
      <c r="F5" s="37"/>
      <c r="G5" s="172"/>
      <c r="H5" s="10">
        <f t="shared" ref="H5:H6" si="0">F5</f>
        <v>0</v>
      </c>
      <c r="I5" s="10">
        <f t="shared" ref="I5:I6" si="1">ROUNDUP(F5*((1+$G$5)^1),1)</f>
        <v>0</v>
      </c>
      <c r="J5" s="10">
        <f t="shared" ref="J5:J6" si="2">ROUNDUP(F5*((1+$G$5)^2),1)</f>
        <v>0</v>
      </c>
      <c r="K5" s="10">
        <f t="shared" ref="K5:K6" si="3">ROUNDUP(F5*((1+$G$5)^3),1)</f>
        <v>0</v>
      </c>
      <c r="L5" s="10">
        <f t="shared" ref="L5:L6" si="4">ROUNDUP(F5*((1+$G$5)^4),1)</f>
        <v>0</v>
      </c>
      <c r="M5" s="10">
        <f t="shared" ref="M5:M6" si="5">ROUNDUP(F5*((1+$G$5)^5),1)</f>
        <v>0</v>
      </c>
      <c r="N5" s="10">
        <f t="shared" ref="N5:N6" si="6">ROUNDUP(F5*((1+$G$5)^6),1)</f>
        <v>0</v>
      </c>
      <c r="O5" s="10">
        <f t="shared" ref="O5:O6" si="7">ROUNDUP(F5*((1+$G$5)^7),1)</f>
        <v>0</v>
      </c>
      <c r="P5" s="10">
        <f>3*H5</f>
        <v>0</v>
      </c>
    </row>
    <row r="6" spans="1:18" x14ac:dyDescent="0.25">
      <c r="A6" s="171"/>
      <c r="B6" s="4" t="s">
        <v>375</v>
      </c>
      <c r="C6" s="94">
        <v>45689</v>
      </c>
      <c r="D6" s="78">
        <v>45962</v>
      </c>
      <c r="E6" s="95">
        <f>IF(C6="",0,IF(D6="",0,IF(D6&lt;C6,"Check Dates",DATEDIF(C6,D6,"M")+1)))</f>
        <v>10</v>
      </c>
      <c r="F6" s="37"/>
      <c r="G6" s="172"/>
      <c r="H6" s="10">
        <f t="shared" si="0"/>
        <v>0</v>
      </c>
      <c r="I6" s="10">
        <f t="shared" si="1"/>
        <v>0</v>
      </c>
      <c r="J6" s="10">
        <f t="shared" si="2"/>
        <v>0</v>
      </c>
      <c r="K6" s="10">
        <f t="shared" si="3"/>
        <v>0</v>
      </c>
      <c r="L6" s="10">
        <f t="shared" si="4"/>
        <v>0</v>
      </c>
      <c r="M6" s="10">
        <f t="shared" si="5"/>
        <v>0</v>
      </c>
      <c r="N6" s="10">
        <f t="shared" si="6"/>
        <v>0</v>
      </c>
      <c r="O6" s="10">
        <f t="shared" si="7"/>
        <v>0</v>
      </c>
      <c r="P6" s="99">
        <f>9*H6+1*I6</f>
        <v>0</v>
      </c>
    </row>
    <row r="7" spans="1:18" ht="15.75" thickBot="1" x14ac:dyDescent="0.3">
      <c r="A7" s="171"/>
      <c r="B7" s="26" t="s">
        <v>376</v>
      </c>
      <c r="C7" s="79">
        <v>45992</v>
      </c>
      <c r="D7" s="96">
        <v>48488</v>
      </c>
      <c r="E7" s="97">
        <f>IF(C7="",0,IF(D7=0,"",IF(D7&lt;C7,"Check Dates",DATEDIF(C7,D7,"M")+1)))</f>
        <v>83</v>
      </c>
      <c r="F7" s="70"/>
      <c r="G7" s="173"/>
      <c r="H7" s="27">
        <f>F7</f>
        <v>0</v>
      </c>
      <c r="I7" s="27">
        <f>ROUNDUP(F7*((1+$G$5)^1),1)</f>
        <v>0</v>
      </c>
      <c r="J7" s="27">
        <f>ROUNDUP(F7*((1+$G$5)^2),1)</f>
        <v>0</v>
      </c>
      <c r="K7" s="27">
        <f>ROUNDUP(F7*((1+$G$5)^3),1)</f>
        <v>0</v>
      </c>
      <c r="L7" s="27">
        <f>ROUNDUP(F7*((1+$G$5)^4),1)</f>
        <v>0</v>
      </c>
      <c r="M7" s="27">
        <f>ROUNDUP(F7*((1+$G$5)^5),1)</f>
        <v>0</v>
      </c>
      <c r="N7" s="27">
        <f>ROUNDUP(F7*((1+$G$5)^6),1)</f>
        <v>0</v>
      </c>
      <c r="O7" s="27">
        <f>ROUNDUP(F7*((1+$G$5)^7),1)</f>
        <v>0</v>
      </c>
      <c r="P7" s="100">
        <f>11*I7+SUM(J7:O7)*12</f>
        <v>0</v>
      </c>
    </row>
    <row r="8" spans="1:18" ht="15.75" thickTop="1" x14ac:dyDescent="0.25">
      <c r="A8" s="171"/>
      <c r="B8" s="174" t="s">
        <v>377</v>
      </c>
      <c r="C8" s="175"/>
      <c r="D8" s="175"/>
      <c r="E8" s="175"/>
      <c r="F8" s="175"/>
      <c r="G8" s="175"/>
      <c r="H8" s="32">
        <f>3*H5+9*H6</f>
        <v>0</v>
      </c>
      <c r="I8" s="98">
        <f>1*I6+11*I7</f>
        <v>0</v>
      </c>
      <c r="J8" s="32">
        <f t="shared" ref="J8:K8" si="8">12*J7</f>
        <v>0</v>
      </c>
      <c r="K8" s="32">
        <f t="shared" si="8"/>
        <v>0</v>
      </c>
      <c r="L8" s="32">
        <f>12*L7</f>
        <v>0</v>
      </c>
      <c r="M8" s="32">
        <f t="shared" ref="M8:O8" si="9">12*M7</f>
        <v>0</v>
      </c>
      <c r="N8" s="32">
        <f t="shared" si="9"/>
        <v>0</v>
      </c>
      <c r="O8" s="32">
        <f t="shared" si="9"/>
        <v>0</v>
      </c>
      <c r="P8" s="71"/>
    </row>
    <row r="9" spans="1:18" x14ac:dyDescent="0.25">
      <c r="A9" s="171"/>
      <c r="B9" s="117" t="s">
        <v>167</v>
      </c>
      <c r="C9" s="176"/>
      <c r="D9" s="176"/>
      <c r="E9" s="176"/>
      <c r="F9" s="176"/>
      <c r="G9" s="176"/>
      <c r="H9" s="176"/>
      <c r="I9" s="176"/>
      <c r="J9" s="176"/>
      <c r="K9" s="176"/>
      <c r="L9" s="176"/>
      <c r="M9" s="176"/>
      <c r="N9" s="176"/>
      <c r="O9" s="176"/>
      <c r="P9" s="10">
        <f>SUM(P5:P7)</f>
        <v>0</v>
      </c>
    </row>
    <row r="10" spans="1:18" x14ac:dyDescent="0.25">
      <c r="K10" s="22"/>
      <c r="L10" s="64"/>
      <c r="M10" s="64"/>
      <c r="N10" s="64"/>
      <c r="O10" s="64"/>
    </row>
    <row r="11" spans="1:18" ht="15" customHeight="1" x14ac:dyDescent="0.25">
      <c r="A11" s="167" t="s">
        <v>136</v>
      </c>
      <c r="B11" s="181" t="s">
        <v>164</v>
      </c>
      <c r="C11" s="183" t="s">
        <v>360</v>
      </c>
      <c r="D11" s="183" t="s">
        <v>361</v>
      </c>
      <c r="E11" s="183" t="s">
        <v>362</v>
      </c>
      <c r="F11" s="183" t="s">
        <v>363</v>
      </c>
      <c r="G11" s="177" t="s">
        <v>364</v>
      </c>
      <c r="H11" s="169" t="s">
        <v>365</v>
      </c>
      <c r="I11" s="170"/>
      <c r="J11" s="170"/>
      <c r="K11" s="179"/>
      <c r="L11" s="167" t="s">
        <v>138</v>
      </c>
    </row>
    <row r="12" spans="1:18" ht="30" customHeight="1" x14ac:dyDescent="0.25">
      <c r="A12" s="168"/>
      <c r="B12" s="182"/>
      <c r="C12" s="184"/>
      <c r="D12" s="184"/>
      <c r="E12" s="184"/>
      <c r="F12" s="184"/>
      <c r="G12" s="178"/>
      <c r="H12" s="2" t="s">
        <v>378</v>
      </c>
      <c r="I12" s="2" t="s">
        <v>379</v>
      </c>
      <c r="J12" s="2" t="s">
        <v>380</v>
      </c>
      <c r="K12" s="2" t="s">
        <v>381</v>
      </c>
      <c r="L12" s="168"/>
    </row>
    <row r="13" spans="1:18" x14ac:dyDescent="0.25">
      <c r="A13" s="3">
        <v>2</v>
      </c>
      <c r="B13" s="124" t="s">
        <v>63</v>
      </c>
      <c r="C13" s="125"/>
      <c r="D13" s="125"/>
      <c r="E13" s="125"/>
      <c r="F13" s="125"/>
      <c r="G13" s="125"/>
      <c r="H13" s="125"/>
      <c r="I13" s="125"/>
      <c r="J13" s="125"/>
      <c r="K13" s="126"/>
      <c r="L13" s="63"/>
    </row>
    <row r="14" spans="1:18" ht="15.75" thickBot="1" x14ac:dyDescent="0.3">
      <c r="A14" s="171"/>
      <c r="B14" s="4" t="s">
        <v>382</v>
      </c>
      <c r="C14" s="94">
        <v>48519</v>
      </c>
      <c r="D14" s="94">
        <v>49949</v>
      </c>
      <c r="E14" s="33">
        <v>48</v>
      </c>
      <c r="F14" s="37"/>
      <c r="G14" s="43">
        <f>G5</f>
        <v>0</v>
      </c>
      <c r="H14" s="27">
        <f>F14</f>
        <v>0</v>
      </c>
      <c r="I14" s="27">
        <f>IF(G14="",0,ROUNDUP(H14*((1+G14)^1),1))</f>
        <v>0</v>
      </c>
      <c r="J14" s="27">
        <f>IF(G14="",0,ROUNDUP(H14*((1+G14)^2),1))</f>
        <v>0</v>
      </c>
      <c r="K14" s="27">
        <f>IF(G14="",0,ROUNDUP(H14*((1+G14)^3),1))</f>
        <v>0</v>
      </c>
      <c r="L14" s="27">
        <f>SUM(H14:K14)*12</f>
        <v>0</v>
      </c>
    </row>
    <row r="15" spans="1:18" ht="15.75" thickTop="1" x14ac:dyDescent="0.25">
      <c r="A15" s="171"/>
      <c r="B15" s="180" t="s">
        <v>377</v>
      </c>
      <c r="C15" s="180"/>
      <c r="D15" s="180"/>
      <c r="E15" s="180"/>
      <c r="F15" s="180"/>
      <c r="G15" s="180"/>
      <c r="H15" s="32">
        <f>H14*12</f>
        <v>0</v>
      </c>
      <c r="I15" s="32">
        <f t="shared" ref="I15:K15" si="10">I14*12</f>
        <v>0</v>
      </c>
      <c r="J15" s="32">
        <f t="shared" si="10"/>
        <v>0</v>
      </c>
      <c r="K15" s="32">
        <f t="shared" si="10"/>
        <v>0</v>
      </c>
      <c r="L15" s="71"/>
    </row>
    <row r="16" spans="1:18" x14ac:dyDescent="0.25">
      <c r="A16" s="171"/>
      <c r="B16" s="117" t="s">
        <v>167</v>
      </c>
      <c r="C16" s="176"/>
      <c r="D16" s="176"/>
      <c r="E16" s="176"/>
      <c r="F16" s="176"/>
      <c r="G16" s="176"/>
      <c r="H16" s="176"/>
      <c r="I16" s="176"/>
      <c r="J16" s="176"/>
      <c r="K16" s="118"/>
      <c r="L16" s="10">
        <f>L14</f>
        <v>0</v>
      </c>
    </row>
    <row r="20" spans="3:18" x14ac:dyDescent="0.25">
      <c r="C20" s="40"/>
      <c r="H20" s="9"/>
      <c r="I20" s="9"/>
      <c r="J20" s="9"/>
      <c r="K20" s="9"/>
      <c r="L20" s="9"/>
      <c r="M20" s="9"/>
      <c r="N20" s="9"/>
      <c r="O20" s="9"/>
      <c r="P20" s="9"/>
      <c r="Q20" s="9"/>
    </row>
    <row r="22" spans="3:18" x14ac:dyDescent="0.25">
      <c r="H22" s="22"/>
      <c r="I22" s="22"/>
      <c r="J22" s="22"/>
      <c r="K22" s="22"/>
      <c r="L22" s="22"/>
      <c r="M22" s="22"/>
      <c r="N22" s="22"/>
      <c r="O22" s="22"/>
      <c r="P22" s="22"/>
      <c r="Q22" s="22"/>
      <c r="R22" s="22"/>
    </row>
    <row r="23" spans="3:18" x14ac:dyDescent="0.25">
      <c r="Q23" s="22"/>
      <c r="R23" s="22"/>
    </row>
  </sheetData>
  <sheetProtection algorithmName="SHA-512" hashValue="kV+w6JlwvO3odKwQE/Srfkj43EUgTPa8pSGdxjQ3BAFjjgozdkOFvN5YCVBNuoGP/B1aWCzoSiYWD3tImtpSVA==" saltValue="XVIwf+SZfsIV8SCEsuSvyg==" spinCount="100000" sheet="1" objects="1" scenarios="1"/>
  <mergeCells count="28">
    <mergeCell ref="G11:G12"/>
    <mergeCell ref="H11:K11"/>
    <mergeCell ref="L11:L12"/>
    <mergeCell ref="B13:K13"/>
    <mergeCell ref="A14:A16"/>
    <mergeCell ref="B15:G15"/>
    <mergeCell ref="B16:K16"/>
    <mergeCell ref="B11:B12"/>
    <mergeCell ref="C11:C12"/>
    <mergeCell ref="D11:D12"/>
    <mergeCell ref="E11:E12"/>
    <mergeCell ref="F11:F12"/>
    <mergeCell ref="A11:A12"/>
    <mergeCell ref="B4:P4"/>
    <mergeCell ref="A5:A9"/>
    <mergeCell ref="G5:G7"/>
    <mergeCell ref="B8:G8"/>
    <mergeCell ref="B9:O9"/>
    <mergeCell ref="A1:P1"/>
    <mergeCell ref="A2:A3"/>
    <mergeCell ref="B2:B3"/>
    <mergeCell ref="C2:C3"/>
    <mergeCell ref="D2:D3"/>
    <mergeCell ref="E2:E3"/>
    <mergeCell ref="F2:F3"/>
    <mergeCell ref="G2:G3"/>
    <mergeCell ref="H2:O2"/>
    <mergeCell ref="P2:P3"/>
  </mergeCells>
  <conditionalFormatting sqref="I14">
    <cfRule type="expression" dxfId="11" priority="3">
      <formula>$E14&lt;=12</formula>
    </cfRule>
  </conditionalFormatting>
  <conditionalFormatting sqref="K14">
    <cfRule type="expression" dxfId="10" priority="2">
      <formula>$E14&lt;=36</formula>
    </cfRule>
  </conditionalFormatting>
  <conditionalFormatting sqref="J14">
    <cfRule type="expression" dxfId="9" priority="1">
      <formula>$E14&lt;=24</formula>
    </cfRule>
  </conditionalFormatting>
  <conditionalFormatting sqref="F5:F7 G5 F14">
    <cfRule type="notContainsBlanks" dxfId="8" priority="4">
      <formula>LEN(TRIM(F5))&gt;0</formula>
    </cfRule>
  </conditionalFormatting>
  <dataValidations count="2">
    <dataValidation type="whole" allowBlank="1" showInputMessage="1" showErrorMessage="1" errorTitle="Whole Number" error="Enter only whole dollar amounts." sqref="F5:F7 F14" xr:uid="{FDA9E92E-69F4-4C8B-8A68-636D09CF50B6}">
      <formula1>0</formula1>
      <formula2>999999999</formula2>
    </dataValidation>
    <dataValidation type="decimal" operator="lessThanOrEqual" allowBlank="1" showErrorMessage="1" errorTitle="Maximum Escalation Rate" error="Annual escalation rate may not exceed 3.44%." sqref="G5" xr:uid="{3C861C0B-84FD-4C7F-ADB2-7B63DB508EB3}">
      <formula1>0.0344</formula1>
    </dataValidation>
  </dataValidations>
  <pageMargins left="0.7" right="0.7" top="0.75" bottom="0.75" header="0.3" footer="0.3"/>
  <pageSetup paperSize="5" scale="71"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B8BB-48E8-48DB-ADCE-DC4EBFB52959}">
  <sheetPr>
    <pageSetUpPr fitToPage="1"/>
  </sheetPr>
  <dimension ref="A1:R23"/>
  <sheetViews>
    <sheetView zoomScaleNormal="100" workbookViewId="0">
      <selection sqref="A1:P1"/>
    </sheetView>
  </sheetViews>
  <sheetFormatPr defaultRowHeight="15" x14ac:dyDescent="0.25"/>
  <cols>
    <col min="1" max="1" width="6.5703125" bestFit="1" customWidth="1"/>
    <col min="2" max="2" width="49.140625" bestFit="1" customWidth="1"/>
    <col min="3" max="4" width="10" customWidth="1"/>
    <col min="5" max="5" width="7.85546875" customWidth="1"/>
    <col min="6" max="18" width="12.85546875" customWidth="1"/>
  </cols>
  <sheetData>
    <row r="1" spans="1:18" ht="38.25" customHeight="1" x14ac:dyDescent="0.25">
      <c r="A1" s="164" t="s">
        <v>383</v>
      </c>
      <c r="B1" s="164"/>
      <c r="C1" s="164"/>
      <c r="D1" s="164"/>
      <c r="E1" s="164"/>
      <c r="F1" s="164"/>
      <c r="G1" s="164"/>
      <c r="H1" s="164"/>
      <c r="I1" s="164"/>
      <c r="J1" s="164"/>
      <c r="K1" s="164"/>
      <c r="L1" s="164"/>
      <c r="M1" s="164"/>
      <c r="N1" s="164"/>
      <c r="O1" s="164"/>
      <c r="P1" s="164"/>
      <c r="Q1" s="44"/>
      <c r="R1" s="44"/>
    </row>
    <row r="2" spans="1:18" ht="15" customHeight="1" x14ac:dyDescent="0.25">
      <c r="A2" s="167" t="s">
        <v>136</v>
      </c>
      <c r="B2" s="167" t="s">
        <v>164</v>
      </c>
      <c r="C2" s="167" t="s">
        <v>360</v>
      </c>
      <c r="D2" s="167" t="s">
        <v>361</v>
      </c>
      <c r="E2" s="167" t="s">
        <v>362</v>
      </c>
      <c r="F2" s="167" t="s">
        <v>363</v>
      </c>
      <c r="G2" s="167" t="s">
        <v>364</v>
      </c>
      <c r="H2" s="169" t="s">
        <v>365</v>
      </c>
      <c r="I2" s="170"/>
      <c r="J2" s="170"/>
      <c r="K2" s="170"/>
      <c r="L2" s="170"/>
      <c r="M2" s="170"/>
      <c r="N2" s="170"/>
      <c r="O2" s="170"/>
      <c r="P2" s="167" t="s">
        <v>138</v>
      </c>
    </row>
    <row r="3" spans="1:18" ht="30" customHeight="1" x14ac:dyDescent="0.25">
      <c r="A3" s="168"/>
      <c r="B3" s="168"/>
      <c r="C3" s="168"/>
      <c r="D3" s="168"/>
      <c r="E3" s="168"/>
      <c r="F3" s="168"/>
      <c r="G3" s="168"/>
      <c r="H3" s="2" t="s">
        <v>366</v>
      </c>
      <c r="I3" s="2" t="s">
        <v>367</v>
      </c>
      <c r="J3" s="2" t="s">
        <v>368</v>
      </c>
      <c r="K3" s="2" t="s">
        <v>369</v>
      </c>
      <c r="L3" s="2" t="s">
        <v>370</v>
      </c>
      <c r="M3" s="2" t="s">
        <v>371</v>
      </c>
      <c r="N3" s="2" t="s">
        <v>372</v>
      </c>
      <c r="O3" s="2" t="s">
        <v>373</v>
      </c>
      <c r="P3" s="168"/>
    </row>
    <row r="4" spans="1:18" x14ac:dyDescent="0.25">
      <c r="A4" s="3">
        <v>1</v>
      </c>
      <c r="B4" s="136" t="s">
        <v>183</v>
      </c>
      <c r="C4" s="136"/>
      <c r="D4" s="136"/>
      <c r="E4" s="136"/>
      <c r="F4" s="136"/>
      <c r="G4" s="136"/>
      <c r="H4" s="136"/>
      <c r="I4" s="136"/>
      <c r="J4" s="136"/>
      <c r="K4" s="136"/>
      <c r="L4" s="136"/>
      <c r="M4" s="136"/>
      <c r="N4" s="136"/>
      <c r="O4" s="136"/>
      <c r="P4" s="136"/>
    </row>
    <row r="5" spans="1:18" x14ac:dyDescent="0.25">
      <c r="A5" s="171"/>
      <c r="B5" s="4" t="s">
        <v>374</v>
      </c>
      <c r="C5" s="94">
        <v>45597</v>
      </c>
      <c r="D5" s="94">
        <v>45658</v>
      </c>
      <c r="E5" s="81">
        <f>IF(C5="",0,IF(D5="",0,IF(D5&lt;C5,"Check Dates",DATEDIF(C5,D5,"M")+1)))</f>
        <v>3</v>
      </c>
      <c r="F5" s="37"/>
      <c r="G5" s="172"/>
      <c r="H5" s="10">
        <f t="shared" ref="H5:H6" si="0">F5</f>
        <v>0</v>
      </c>
      <c r="I5" s="10">
        <f t="shared" ref="I5:I6" si="1">ROUNDUP(F5*((1+$G$5)^1),1)</f>
        <v>0</v>
      </c>
      <c r="J5" s="10">
        <f t="shared" ref="J5:J6" si="2">ROUNDUP(F5*((1+$G$5)^2),1)</f>
        <v>0</v>
      </c>
      <c r="K5" s="10">
        <f t="shared" ref="K5:K6" si="3">ROUNDUP(F5*((1+$G$5)^3),1)</f>
        <v>0</v>
      </c>
      <c r="L5" s="10">
        <f t="shared" ref="L5:L6" si="4">ROUNDUP(F5*((1+$G$5)^4),1)</f>
        <v>0</v>
      </c>
      <c r="M5" s="10">
        <f t="shared" ref="M5:M6" si="5">ROUNDUP(F5*((1+$G$5)^5),1)</f>
        <v>0</v>
      </c>
      <c r="N5" s="10">
        <f t="shared" ref="N5:N6" si="6">ROUNDUP(F5*((1+$G$5)^6),1)</f>
        <v>0</v>
      </c>
      <c r="O5" s="10">
        <f t="shared" ref="O5:O6" si="7">ROUNDUP(F5*((1+$G$5)^7),1)</f>
        <v>0</v>
      </c>
      <c r="P5" s="10">
        <f>3*H5</f>
        <v>0</v>
      </c>
    </row>
    <row r="6" spans="1:18" x14ac:dyDescent="0.25">
      <c r="A6" s="171"/>
      <c r="B6" s="4" t="s">
        <v>375</v>
      </c>
      <c r="C6" s="94">
        <v>45689</v>
      </c>
      <c r="D6" s="78">
        <v>45962</v>
      </c>
      <c r="E6" s="95">
        <f>IF(C6="",0,IF(D6="",0,IF(D6&lt;C6,"Check Dates",DATEDIF(C6,D6,"M")+1)))</f>
        <v>10</v>
      </c>
      <c r="F6" s="37"/>
      <c r="G6" s="172"/>
      <c r="H6" s="10">
        <f t="shared" si="0"/>
        <v>0</v>
      </c>
      <c r="I6" s="10">
        <f t="shared" si="1"/>
        <v>0</v>
      </c>
      <c r="J6" s="10">
        <f t="shared" si="2"/>
        <v>0</v>
      </c>
      <c r="K6" s="10">
        <f t="shared" si="3"/>
        <v>0</v>
      </c>
      <c r="L6" s="10">
        <f t="shared" si="4"/>
        <v>0</v>
      </c>
      <c r="M6" s="10">
        <f t="shared" si="5"/>
        <v>0</v>
      </c>
      <c r="N6" s="10">
        <f t="shared" si="6"/>
        <v>0</v>
      </c>
      <c r="O6" s="10">
        <f t="shared" si="7"/>
        <v>0</v>
      </c>
      <c r="P6" s="99">
        <f>9*H6+1*I6</f>
        <v>0</v>
      </c>
    </row>
    <row r="7" spans="1:18" ht="15.75" thickBot="1" x14ac:dyDescent="0.3">
      <c r="A7" s="171"/>
      <c r="B7" s="26" t="s">
        <v>376</v>
      </c>
      <c r="C7" s="79">
        <v>45992</v>
      </c>
      <c r="D7" s="96">
        <v>48488</v>
      </c>
      <c r="E7" s="97">
        <f>IF(C7="",0,IF(D7=0,"",IF(D7&lt;C7,"Check Dates",DATEDIF(C7,D7,"M")+1)))</f>
        <v>83</v>
      </c>
      <c r="F7" s="70"/>
      <c r="G7" s="173"/>
      <c r="H7" s="27">
        <f>F7</f>
        <v>0</v>
      </c>
      <c r="I7" s="27">
        <f>ROUNDUP(F7*((1+$G$5)^1),1)</f>
        <v>0</v>
      </c>
      <c r="J7" s="27">
        <f>ROUNDUP(F7*((1+$G$5)^2),1)</f>
        <v>0</v>
      </c>
      <c r="K7" s="27">
        <f>ROUNDUP(F7*((1+$G$5)^3),1)</f>
        <v>0</v>
      </c>
      <c r="L7" s="27">
        <f>ROUNDUP(F7*((1+$G$5)^4),1)</f>
        <v>0</v>
      </c>
      <c r="M7" s="27">
        <f>ROUNDUP(F7*((1+$G$5)^5),1)</f>
        <v>0</v>
      </c>
      <c r="N7" s="27">
        <f>ROUNDUP(F7*((1+$G$5)^6),1)</f>
        <v>0</v>
      </c>
      <c r="O7" s="27">
        <f>ROUNDUP(F7*((1+$G$5)^7),1)</f>
        <v>0</v>
      </c>
      <c r="P7" s="100">
        <f>11*I7+SUM(J7:O7)*12</f>
        <v>0</v>
      </c>
    </row>
    <row r="8" spans="1:18" ht="15.75" thickTop="1" x14ac:dyDescent="0.25">
      <c r="A8" s="171"/>
      <c r="B8" s="174" t="s">
        <v>377</v>
      </c>
      <c r="C8" s="175"/>
      <c r="D8" s="175"/>
      <c r="E8" s="175"/>
      <c r="F8" s="175"/>
      <c r="G8" s="175"/>
      <c r="H8" s="32">
        <f>3*H5+9*H6</f>
        <v>0</v>
      </c>
      <c r="I8" s="98">
        <f>1*I6+11*I7</f>
        <v>0</v>
      </c>
      <c r="J8" s="82">
        <f t="shared" ref="J8:K8" si="8">12*J7</f>
        <v>0</v>
      </c>
      <c r="K8" s="82">
        <f t="shared" si="8"/>
        <v>0</v>
      </c>
      <c r="L8" s="82">
        <f>12*L7</f>
        <v>0</v>
      </c>
      <c r="M8" s="82">
        <f t="shared" ref="M8:O8" si="9">12*M7</f>
        <v>0</v>
      </c>
      <c r="N8" s="32">
        <f t="shared" si="9"/>
        <v>0</v>
      </c>
      <c r="O8" s="32">
        <f t="shared" si="9"/>
        <v>0</v>
      </c>
      <c r="P8" s="71"/>
    </row>
    <row r="9" spans="1:18" x14ac:dyDescent="0.25">
      <c r="A9" s="171"/>
      <c r="B9" s="117" t="s">
        <v>167</v>
      </c>
      <c r="C9" s="176"/>
      <c r="D9" s="176"/>
      <c r="E9" s="176"/>
      <c r="F9" s="176"/>
      <c r="G9" s="176"/>
      <c r="H9" s="176"/>
      <c r="I9" s="176"/>
      <c r="J9" s="176"/>
      <c r="K9" s="176"/>
      <c r="L9" s="176"/>
      <c r="M9" s="176"/>
      <c r="N9" s="176"/>
      <c r="O9" s="176"/>
      <c r="P9" s="10">
        <f>SUM(P5:P7)</f>
        <v>0</v>
      </c>
    </row>
    <row r="10" spans="1:18" x14ac:dyDescent="0.25">
      <c r="K10" s="22"/>
      <c r="L10" s="64"/>
      <c r="M10" s="64"/>
      <c r="N10" s="64"/>
      <c r="O10" s="64"/>
    </row>
    <row r="11" spans="1:18" ht="15" customHeight="1" x14ac:dyDescent="0.25">
      <c r="A11" s="167" t="s">
        <v>136</v>
      </c>
      <c r="B11" s="181" t="s">
        <v>164</v>
      </c>
      <c r="C11" s="183" t="s">
        <v>360</v>
      </c>
      <c r="D11" s="183" t="s">
        <v>361</v>
      </c>
      <c r="E11" s="183" t="s">
        <v>362</v>
      </c>
      <c r="F11" s="183" t="s">
        <v>363</v>
      </c>
      <c r="G11" s="177" t="s">
        <v>364</v>
      </c>
      <c r="H11" s="169" t="s">
        <v>365</v>
      </c>
      <c r="I11" s="170"/>
      <c r="J11" s="170"/>
      <c r="K11" s="179"/>
      <c r="L11" s="167" t="s">
        <v>138</v>
      </c>
    </row>
    <row r="12" spans="1:18" ht="30" customHeight="1" x14ac:dyDescent="0.25">
      <c r="A12" s="168"/>
      <c r="B12" s="182"/>
      <c r="C12" s="184"/>
      <c r="D12" s="184"/>
      <c r="E12" s="184"/>
      <c r="F12" s="184"/>
      <c r="G12" s="178"/>
      <c r="H12" s="2" t="s">
        <v>378</v>
      </c>
      <c r="I12" s="2" t="s">
        <v>379</v>
      </c>
      <c r="J12" s="2" t="s">
        <v>380</v>
      </c>
      <c r="K12" s="2" t="s">
        <v>381</v>
      </c>
      <c r="L12" s="168"/>
    </row>
    <row r="13" spans="1:18" x14ac:dyDescent="0.25">
      <c r="A13" s="3">
        <v>2</v>
      </c>
      <c r="B13" s="124" t="s">
        <v>63</v>
      </c>
      <c r="C13" s="125"/>
      <c r="D13" s="125"/>
      <c r="E13" s="125"/>
      <c r="F13" s="125"/>
      <c r="G13" s="125"/>
      <c r="H13" s="125"/>
      <c r="I13" s="125"/>
      <c r="J13" s="125"/>
      <c r="K13" s="126"/>
      <c r="L13" s="63"/>
    </row>
    <row r="14" spans="1:18" ht="15.75" thickBot="1" x14ac:dyDescent="0.3">
      <c r="A14" s="171"/>
      <c r="B14" s="4" t="s">
        <v>382</v>
      </c>
      <c r="C14" s="94">
        <v>48519</v>
      </c>
      <c r="D14" s="94">
        <v>49949</v>
      </c>
      <c r="E14" s="33">
        <v>48</v>
      </c>
      <c r="F14" s="37"/>
      <c r="G14" s="43">
        <f>G5</f>
        <v>0</v>
      </c>
      <c r="H14" s="27">
        <f>F14</f>
        <v>0</v>
      </c>
      <c r="I14" s="27">
        <f>IF(G14="",0,ROUNDUP(H14*((1+G14)^1),1))</f>
        <v>0</v>
      </c>
      <c r="J14" s="27">
        <f>IF(G14="",0,ROUNDUP(H14*((1+G14)^2),1))</f>
        <v>0</v>
      </c>
      <c r="K14" s="27">
        <f>IF(G14="",0,ROUNDUP(H14*((1+G14)^3),1))</f>
        <v>0</v>
      </c>
      <c r="L14" s="27">
        <f>SUM(H14:K14)*12</f>
        <v>0</v>
      </c>
    </row>
    <row r="15" spans="1:18" ht="15.75" thickTop="1" x14ac:dyDescent="0.25">
      <c r="A15" s="171"/>
      <c r="B15" s="180" t="s">
        <v>377</v>
      </c>
      <c r="C15" s="180"/>
      <c r="D15" s="180"/>
      <c r="E15" s="180"/>
      <c r="F15" s="180"/>
      <c r="G15" s="180"/>
      <c r="H15" s="32">
        <f>H14*12</f>
        <v>0</v>
      </c>
      <c r="I15" s="32">
        <f t="shared" ref="I15:K15" si="10">I14*12</f>
        <v>0</v>
      </c>
      <c r="J15" s="32">
        <f t="shared" si="10"/>
        <v>0</v>
      </c>
      <c r="K15" s="32">
        <f t="shared" si="10"/>
        <v>0</v>
      </c>
      <c r="L15" s="71"/>
    </row>
    <row r="16" spans="1:18" x14ac:dyDescent="0.25">
      <c r="A16" s="171"/>
      <c r="B16" s="117" t="s">
        <v>167</v>
      </c>
      <c r="C16" s="176"/>
      <c r="D16" s="176"/>
      <c r="E16" s="176"/>
      <c r="F16" s="176"/>
      <c r="G16" s="176"/>
      <c r="H16" s="176"/>
      <c r="I16" s="176"/>
      <c r="J16" s="176"/>
      <c r="K16" s="118"/>
      <c r="L16" s="10">
        <f>L14</f>
        <v>0</v>
      </c>
    </row>
    <row r="20" spans="3:18" x14ac:dyDescent="0.25">
      <c r="C20" s="40"/>
      <c r="H20" s="9"/>
      <c r="I20" s="9"/>
      <c r="J20" s="9"/>
      <c r="K20" s="9"/>
      <c r="L20" s="9"/>
      <c r="M20" s="9"/>
      <c r="N20" s="9"/>
      <c r="O20" s="9"/>
      <c r="P20" s="9"/>
      <c r="Q20" s="9"/>
    </row>
    <row r="22" spans="3:18" x14ac:dyDescent="0.25">
      <c r="H22" s="22"/>
      <c r="I22" s="22"/>
      <c r="J22" s="22"/>
      <c r="K22" s="22"/>
      <c r="L22" s="22"/>
      <c r="M22" s="22"/>
      <c r="N22" s="22"/>
      <c r="O22" s="22"/>
      <c r="P22" s="22"/>
      <c r="Q22" s="22"/>
      <c r="R22" s="22"/>
    </row>
    <row r="23" spans="3:18" x14ac:dyDescent="0.25">
      <c r="Q23" s="22"/>
      <c r="R23" s="22"/>
    </row>
  </sheetData>
  <sheetProtection algorithmName="SHA-512" hashValue="siwBu5B4YKewxoMkRWRuKUwCWwj/rQzu7IBxd/QbC5btvteYSs0nn/o+E267hbDFFhEiPrd+CJwIkL8eeHBfQg==" saltValue="lD/PfE/+61umJfh9d08HNg==" spinCount="100000" sheet="1" objects="1" scenarios="1"/>
  <mergeCells count="28">
    <mergeCell ref="A11:A12"/>
    <mergeCell ref="B15:G15"/>
    <mergeCell ref="C11:C12"/>
    <mergeCell ref="D11:D12"/>
    <mergeCell ref="E11:E12"/>
    <mergeCell ref="F11:F12"/>
    <mergeCell ref="G11:G12"/>
    <mergeCell ref="A1:P1"/>
    <mergeCell ref="A14:A16"/>
    <mergeCell ref="A5:A9"/>
    <mergeCell ref="B4:P4"/>
    <mergeCell ref="B9:O9"/>
    <mergeCell ref="B13:K13"/>
    <mergeCell ref="B16:K16"/>
    <mergeCell ref="H2:O2"/>
    <mergeCell ref="G2:G3"/>
    <mergeCell ref="F2:F3"/>
    <mergeCell ref="G5:G7"/>
    <mergeCell ref="B8:G8"/>
    <mergeCell ref="H11:K11"/>
    <mergeCell ref="B11:B12"/>
    <mergeCell ref="P2:P3"/>
    <mergeCell ref="L11:L12"/>
    <mergeCell ref="E2:E3"/>
    <mergeCell ref="D2:D3"/>
    <mergeCell ref="C2:C3"/>
    <mergeCell ref="B2:B3"/>
    <mergeCell ref="A2:A3"/>
  </mergeCells>
  <phoneticPr fontId="3" type="noConversion"/>
  <conditionalFormatting sqref="F5:F7 G5 F14">
    <cfRule type="notContainsBlanks" dxfId="7" priority="10">
      <formula>LEN(TRIM(F5))&gt;0</formula>
    </cfRule>
  </conditionalFormatting>
  <conditionalFormatting sqref="I14">
    <cfRule type="expression" dxfId="6" priority="4">
      <formula>$E14&lt;=12</formula>
    </cfRule>
  </conditionalFormatting>
  <conditionalFormatting sqref="K14">
    <cfRule type="expression" dxfId="5" priority="3">
      <formula>$E14&lt;=36</formula>
    </cfRule>
  </conditionalFormatting>
  <conditionalFormatting sqref="J14">
    <cfRule type="expression" dxfId="4" priority="2">
      <formula>$E14&lt;=24</formula>
    </cfRule>
  </conditionalFormatting>
  <dataValidations count="2">
    <dataValidation type="whole" allowBlank="1" showInputMessage="1" showErrorMessage="1" errorTitle="Whole Number" error="Enter only whole dollar amounts." sqref="F5:F7 F14" xr:uid="{FB9D2B87-DBA5-4355-939B-7C9A352CAE80}">
      <formula1>0</formula1>
      <formula2>999999999</formula2>
    </dataValidation>
    <dataValidation type="decimal" operator="lessThanOrEqual" allowBlank="1" showErrorMessage="1" errorTitle="Maximum Escalation Rate" error="Annual escalation rate may not exceed 3.44%." sqref="G5" xr:uid="{5E97AA83-3A12-4EBB-B716-77BB438BD37D}">
      <formula1>0.0344</formula1>
    </dataValidation>
  </dataValidations>
  <pageMargins left="0.7" right="0.7" top="0.75" bottom="0.75" header="0.3" footer="0.3"/>
  <pageSetup paperSize="5" scale="71"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3E5A-A4EC-4AF8-A2E0-1007E41EEC7D}">
  <sheetPr>
    <pageSetUpPr fitToPage="1"/>
  </sheetPr>
  <dimension ref="A1:E13"/>
  <sheetViews>
    <sheetView zoomScaleNormal="100" workbookViewId="0">
      <selection sqref="A1:E1"/>
    </sheetView>
  </sheetViews>
  <sheetFormatPr defaultRowHeight="15" x14ac:dyDescent="0.25"/>
  <cols>
    <col min="1" max="1" width="6.5703125" bestFit="1" customWidth="1"/>
    <col min="2" max="2" width="66.7109375" bestFit="1" customWidth="1"/>
    <col min="3" max="5" width="14.28515625" customWidth="1"/>
  </cols>
  <sheetData>
    <row r="1" spans="1:5" ht="37.5" customHeight="1" x14ac:dyDescent="0.25">
      <c r="A1" s="187" t="s">
        <v>384</v>
      </c>
      <c r="B1" s="187"/>
      <c r="C1" s="187"/>
      <c r="D1" s="187"/>
      <c r="E1" s="187"/>
    </row>
    <row r="2" spans="1:5" ht="45" customHeight="1" x14ac:dyDescent="0.25">
      <c r="A2" s="15" t="s">
        <v>136</v>
      </c>
      <c r="B2" s="15" t="s">
        <v>164</v>
      </c>
      <c r="C2" s="2" t="s">
        <v>385</v>
      </c>
      <c r="D2" s="2" t="s">
        <v>386</v>
      </c>
      <c r="E2" s="2" t="s">
        <v>387</v>
      </c>
    </row>
    <row r="3" spans="1:5" ht="15" customHeight="1" x14ac:dyDescent="0.25">
      <c r="A3" s="188" t="s">
        <v>183</v>
      </c>
      <c r="B3" s="188"/>
      <c r="C3" s="188"/>
      <c r="D3" s="188"/>
      <c r="E3" s="188"/>
    </row>
    <row r="4" spans="1:5" x14ac:dyDescent="0.25">
      <c r="A4" s="3">
        <v>1</v>
      </c>
      <c r="B4" s="4" t="s">
        <v>388</v>
      </c>
      <c r="C4" s="10">
        <f>'4A Host O&amp;M Detail'!P9</f>
        <v>0</v>
      </c>
      <c r="D4" s="10">
        <f>'4B Roadside O&amp;M Detail'!P9</f>
        <v>0</v>
      </c>
      <c r="E4" s="10">
        <f>SUM(C4:D4)</f>
        <v>0</v>
      </c>
    </row>
    <row r="5" spans="1:5" x14ac:dyDescent="0.25">
      <c r="A5" s="3">
        <v>2</v>
      </c>
      <c r="B5" s="4" t="s">
        <v>389</v>
      </c>
      <c r="C5" s="10">
        <f>'3A Host Detail'!G59</f>
        <v>0</v>
      </c>
      <c r="D5" s="10">
        <f>'2A Roadside Detail'!E657</f>
        <v>0</v>
      </c>
      <c r="E5" s="10">
        <f>SUM(C5:D5)</f>
        <v>0</v>
      </c>
    </row>
    <row r="6" spans="1:5" x14ac:dyDescent="0.25">
      <c r="A6" s="121" t="s">
        <v>390</v>
      </c>
      <c r="B6" s="121"/>
      <c r="C6" s="121"/>
      <c r="D6" s="121"/>
      <c r="E6" s="10">
        <f>SUM(E4:E5)</f>
        <v>0</v>
      </c>
    </row>
    <row r="7" spans="1:5" ht="15" customHeight="1" x14ac:dyDescent="0.25">
      <c r="A7" s="188" t="s">
        <v>63</v>
      </c>
      <c r="B7" s="188"/>
      <c r="C7" s="188"/>
      <c r="D7" s="188"/>
      <c r="E7" s="188"/>
    </row>
    <row r="8" spans="1:5" x14ac:dyDescent="0.25">
      <c r="A8" s="3">
        <v>3</v>
      </c>
      <c r="B8" s="4" t="s">
        <v>388</v>
      </c>
      <c r="C8" s="10">
        <f>'4A Host O&amp;M Detail'!L16</f>
        <v>0</v>
      </c>
      <c r="D8" s="10">
        <f>'4B Roadside O&amp;M Detail'!L16</f>
        <v>0</v>
      </c>
      <c r="E8" s="10">
        <f t="shared" ref="E8" si="0">SUM(C8:D8)</f>
        <v>0</v>
      </c>
    </row>
    <row r="9" spans="1:5" x14ac:dyDescent="0.25">
      <c r="A9" s="3">
        <v>4</v>
      </c>
      <c r="B9" s="4" t="s">
        <v>391</v>
      </c>
      <c r="C9" s="10">
        <f>'3A Host Detail'!G66</f>
        <v>0</v>
      </c>
      <c r="D9" s="10">
        <f>'2A Roadside Detail'!E664</f>
        <v>0</v>
      </c>
      <c r="E9" s="10">
        <f>SUM(C9:D9)</f>
        <v>0</v>
      </c>
    </row>
    <row r="10" spans="1:5" x14ac:dyDescent="0.25">
      <c r="A10" s="121" t="s">
        <v>392</v>
      </c>
      <c r="B10" s="121"/>
      <c r="C10" s="121"/>
      <c r="D10" s="121"/>
      <c r="E10" s="10">
        <f>SUM(E8:E9)</f>
        <v>0</v>
      </c>
    </row>
    <row r="11" spans="1:5" ht="15" customHeight="1" x14ac:dyDescent="0.25">
      <c r="A11" s="185" t="s">
        <v>499</v>
      </c>
      <c r="B11" s="185"/>
      <c r="C11" s="185"/>
      <c r="D11" s="185"/>
      <c r="E11" s="185"/>
    </row>
    <row r="12" spans="1:5" x14ac:dyDescent="0.25">
      <c r="A12" s="84">
        <v>5</v>
      </c>
      <c r="B12" s="101" t="s">
        <v>499</v>
      </c>
      <c r="C12" s="99">
        <f>'4A Host O&amp;M Detail'!H8</f>
        <v>0</v>
      </c>
      <c r="D12" s="99">
        <f>'4B Roadside O&amp;M Detail'!H8</f>
        <v>0</v>
      </c>
      <c r="E12" s="83">
        <f>SUM(C12:D12)</f>
        <v>0</v>
      </c>
    </row>
    <row r="13" spans="1:5" x14ac:dyDescent="0.25">
      <c r="A13" s="186" t="s">
        <v>499</v>
      </c>
      <c r="B13" s="186"/>
      <c r="C13" s="186"/>
      <c r="D13" s="186"/>
      <c r="E13" s="83">
        <f>E12</f>
        <v>0</v>
      </c>
    </row>
  </sheetData>
  <sheetProtection algorithmName="SHA-512" hashValue="gKKpG5+OeT27ALCA8vtmyJ4/3xIB+duQGRl/Ph+pCRvW8KflztkyfvWYtEsvV1foEvvGKJqku3xPtaw6pqzl0g==" saltValue="nMeWOSJyWnxcCYP8VTA8wA==" spinCount="100000" sheet="1" objects="1" scenarios="1"/>
  <mergeCells count="7">
    <mergeCell ref="A11:E11"/>
    <mergeCell ref="A13:D13"/>
    <mergeCell ref="A10:D10"/>
    <mergeCell ref="A1:E1"/>
    <mergeCell ref="A3:E3"/>
    <mergeCell ref="A7:E7"/>
    <mergeCell ref="A6:D6"/>
  </mergeCell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450D-D844-42D8-9C3B-98283C76B445}">
  <sheetPr>
    <pageSetUpPr fitToPage="1"/>
  </sheetPr>
  <dimension ref="A1:Q34"/>
  <sheetViews>
    <sheetView zoomScaleNormal="100" workbookViewId="0">
      <selection sqref="A1:N1"/>
    </sheetView>
  </sheetViews>
  <sheetFormatPr defaultRowHeight="15" x14ac:dyDescent="0.25"/>
  <cols>
    <col min="1" max="1" width="6.5703125" bestFit="1" customWidth="1"/>
    <col min="2" max="2" width="28.5703125" customWidth="1"/>
    <col min="3" max="3" width="14.28515625" customWidth="1"/>
    <col min="4" max="14" width="15" customWidth="1"/>
    <col min="15" max="15" width="4.28515625" customWidth="1"/>
    <col min="16" max="16" width="14.85546875" bestFit="1" customWidth="1"/>
    <col min="17" max="17" width="17.7109375" customWidth="1"/>
  </cols>
  <sheetData>
    <row r="1" spans="1:17" ht="37.5" customHeight="1" x14ac:dyDescent="0.25">
      <c r="A1" s="164" t="s">
        <v>393</v>
      </c>
      <c r="B1" s="164"/>
      <c r="C1" s="164"/>
      <c r="D1" s="164"/>
      <c r="E1" s="164"/>
      <c r="F1" s="164"/>
      <c r="G1" s="164"/>
      <c r="H1" s="164"/>
      <c r="I1" s="164"/>
      <c r="J1" s="164"/>
      <c r="K1" s="164"/>
      <c r="L1" s="164"/>
      <c r="M1" s="164"/>
      <c r="N1" s="164"/>
      <c r="O1" s="44"/>
    </row>
    <row r="2" spans="1:17" ht="15" customHeight="1" x14ac:dyDescent="0.25">
      <c r="A2" s="163" t="s">
        <v>183</v>
      </c>
      <c r="B2" s="163"/>
      <c r="C2" s="163"/>
      <c r="D2" s="163"/>
      <c r="E2" s="163"/>
      <c r="F2" s="163"/>
      <c r="G2" s="163"/>
      <c r="H2" s="163"/>
      <c r="I2" s="163"/>
      <c r="J2" s="163"/>
      <c r="K2" s="163"/>
      <c r="L2" s="163"/>
      <c r="M2" s="163"/>
      <c r="N2" s="163"/>
      <c r="O2" s="44"/>
      <c r="P2" s="190" t="s">
        <v>394</v>
      </c>
      <c r="Q2" s="190"/>
    </row>
    <row r="3" spans="1:17" ht="15" customHeight="1" x14ac:dyDescent="0.25">
      <c r="A3" s="191" t="s">
        <v>136</v>
      </c>
      <c r="B3" s="191" t="s">
        <v>395</v>
      </c>
      <c r="C3" s="191" t="s">
        <v>396</v>
      </c>
      <c r="D3" s="111" t="s">
        <v>397</v>
      </c>
      <c r="E3" s="111" t="s">
        <v>364</v>
      </c>
      <c r="F3" s="111" t="s">
        <v>398</v>
      </c>
      <c r="G3" s="111"/>
      <c r="H3" s="111"/>
      <c r="I3" s="111"/>
      <c r="J3" s="111"/>
      <c r="K3" s="111"/>
      <c r="L3" s="111"/>
      <c r="M3" s="111"/>
      <c r="N3" s="189" t="s">
        <v>399</v>
      </c>
      <c r="O3" s="44"/>
      <c r="P3" s="189" t="s">
        <v>400</v>
      </c>
      <c r="Q3" s="189" t="s">
        <v>401</v>
      </c>
    </row>
    <row r="4" spans="1:17" ht="30" customHeight="1" x14ac:dyDescent="0.25">
      <c r="A4" s="191"/>
      <c r="B4" s="191"/>
      <c r="C4" s="191"/>
      <c r="D4" s="111"/>
      <c r="E4" s="111"/>
      <c r="F4" s="85" t="s">
        <v>366</v>
      </c>
      <c r="G4" s="85" t="s">
        <v>367</v>
      </c>
      <c r="H4" s="85" t="s">
        <v>368</v>
      </c>
      <c r="I4" s="85" t="s">
        <v>369</v>
      </c>
      <c r="J4" s="85" t="s">
        <v>370</v>
      </c>
      <c r="K4" s="85" t="s">
        <v>371</v>
      </c>
      <c r="L4" s="85" t="s">
        <v>372</v>
      </c>
      <c r="M4" s="85" t="s">
        <v>373</v>
      </c>
      <c r="N4" s="189"/>
      <c r="O4" s="44"/>
      <c r="P4" s="189"/>
      <c r="Q4" s="189"/>
    </row>
    <row r="5" spans="1:17" ht="15.75" x14ac:dyDescent="0.25">
      <c r="A5" s="89">
        <v>1</v>
      </c>
      <c r="B5" s="21" t="s">
        <v>402</v>
      </c>
      <c r="C5" s="192">
        <v>45597</v>
      </c>
      <c r="D5" s="39"/>
      <c r="E5" s="172"/>
      <c r="F5" s="10">
        <f>D5</f>
        <v>0</v>
      </c>
      <c r="G5" s="10">
        <f>ROUNDUP($D5*(1+$E$5)^1,0)</f>
        <v>0</v>
      </c>
      <c r="H5" s="10">
        <f>ROUNDUP($D5*(1+$E$5)^2,0)</f>
        <v>0</v>
      </c>
      <c r="I5" s="10">
        <f>ROUNDUP($D5*(1+$E$5)^3,0)</f>
        <v>0</v>
      </c>
      <c r="J5" s="10">
        <f>ROUNDUP($D5*(1+$E$5)^4,0)</f>
        <v>0</v>
      </c>
      <c r="K5" s="10">
        <f>ROUNDUP($D5*(1+$E$5)^5,0)</f>
        <v>0</v>
      </c>
      <c r="L5" s="10">
        <f t="shared" ref="L5:L14" si="0">ROUNDUP($D5*(1+$E$5)^6,0)</f>
        <v>0</v>
      </c>
      <c r="M5" s="10">
        <f t="shared" ref="M5:M14" si="1">ROUNDUP($D5*(1+$E$5)^7,0)</f>
        <v>0</v>
      </c>
      <c r="N5" s="75">
        <f>3*F5</f>
        <v>0</v>
      </c>
      <c r="O5" s="44"/>
      <c r="P5" s="12" t="s">
        <v>403</v>
      </c>
      <c r="Q5" s="12">
        <f>ROUNDUP(8000*19*52*5/12,0)</f>
        <v>3293334</v>
      </c>
    </row>
    <row r="6" spans="1:17" x14ac:dyDescent="0.25">
      <c r="A6" s="89">
        <v>2</v>
      </c>
      <c r="B6" s="21" t="s">
        <v>404</v>
      </c>
      <c r="C6" s="192"/>
      <c r="D6" s="39"/>
      <c r="E6" s="172"/>
      <c r="F6" s="10">
        <f t="shared" ref="F6:F12" si="2">D6</f>
        <v>0</v>
      </c>
      <c r="G6" s="10">
        <f t="shared" ref="G6:G14" si="3">ROUNDUP($D6*(1+$E$5)^1,0)</f>
        <v>0</v>
      </c>
      <c r="H6" s="10">
        <f t="shared" ref="H6:H14" si="4">ROUNDUP($D6*(1+$E$5)^2,0)</f>
        <v>0</v>
      </c>
      <c r="I6" s="10">
        <f t="shared" ref="I6:I14" si="5">ROUNDUP($D6*(1+$E$5)^3,0)</f>
        <v>0</v>
      </c>
      <c r="J6" s="10">
        <f t="shared" ref="J6:J14" si="6">ROUNDUP($D6*(1+$E$5)^4,0)</f>
        <v>0</v>
      </c>
      <c r="K6" s="10">
        <f t="shared" ref="K6:K14" si="7">ROUNDUP($D6*(1+$E$5)^5,0)</f>
        <v>0</v>
      </c>
      <c r="L6" s="10">
        <f t="shared" si="0"/>
        <v>0</v>
      </c>
      <c r="M6" s="10">
        <f t="shared" si="1"/>
        <v>0</v>
      </c>
      <c r="N6" s="99">
        <f>9*F6+1*G6</f>
        <v>0</v>
      </c>
      <c r="P6" s="80" t="s">
        <v>405</v>
      </c>
      <c r="Q6" s="12">
        <f>ROUNDUP(8000*24*52*5/12,0)</f>
        <v>4160000</v>
      </c>
    </row>
    <row r="7" spans="1:17" x14ac:dyDescent="0.25">
      <c r="A7" s="89">
        <v>3</v>
      </c>
      <c r="B7" s="21" t="s">
        <v>406</v>
      </c>
      <c r="C7" s="192"/>
      <c r="D7" s="39"/>
      <c r="E7" s="172"/>
      <c r="F7" s="10">
        <f t="shared" si="2"/>
        <v>0</v>
      </c>
      <c r="G7" s="10">
        <f t="shared" si="3"/>
        <v>0</v>
      </c>
      <c r="H7" s="10">
        <f t="shared" si="4"/>
        <v>0</v>
      </c>
      <c r="I7" s="10">
        <f t="shared" si="5"/>
        <v>0</v>
      </c>
      <c r="J7" s="10">
        <f t="shared" si="6"/>
        <v>0</v>
      </c>
      <c r="K7" s="10">
        <f t="shared" si="7"/>
        <v>0</v>
      </c>
      <c r="L7" s="10">
        <f t="shared" si="0"/>
        <v>0</v>
      </c>
      <c r="M7" s="10">
        <f t="shared" si="1"/>
        <v>0</v>
      </c>
      <c r="N7" s="83">
        <v>0</v>
      </c>
      <c r="P7" s="93" t="s">
        <v>407</v>
      </c>
      <c r="Q7" s="12">
        <f>ROUNDUP(8000*1.035^1*24*52*5/12,0)</f>
        <v>4305600</v>
      </c>
    </row>
    <row r="8" spans="1:17" x14ac:dyDescent="0.25">
      <c r="A8" s="89">
        <v>4</v>
      </c>
      <c r="B8" s="21" t="s">
        <v>408</v>
      </c>
      <c r="C8" s="192"/>
      <c r="D8" s="39"/>
      <c r="E8" s="172"/>
      <c r="F8" s="10">
        <f t="shared" si="2"/>
        <v>0</v>
      </c>
      <c r="G8" s="10">
        <f t="shared" si="3"/>
        <v>0</v>
      </c>
      <c r="H8" s="10">
        <f t="shared" si="4"/>
        <v>0</v>
      </c>
      <c r="I8" s="10">
        <f t="shared" si="5"/>
        <v>0</v>
      </c>
      <c r="J8" s="10">
        <f t="shared" si="6"/>
        <v>0</v>
      </c>
      <c r="K8" s="10">
        <f t="shared" si="7"/>
        <v>0</v>
      </c>
      <c r="L8" s="10">
        <f t="shared" si="0"/>
        <v>0</v>
      </c>
      <c r="M8" s="10">
        <f t="shared" si="1"/>
        <v>0</v>
      </c>
      <c r="N8" s="99">
        <f>11*G8</f>
        <v>0</v>
      </c>
      <c r="P8" s="93" t="s">
        <v>409</v>
      </c>
      <c r="Q8" s="12">
        <f>ROUNDUP(8000*1.035^1*39*52*5/12,0)</f>
        <v>6996600</v>
      </c>
    </row>
    <row r="9" spans="1:17" x14ac:dyDescent="0.25">
      <c r="A9" s="89">
        <v>5</v>
      </c>
      <c r="B9" s="21" t="s">
        <v>410</v>
      </c>
      <c r="C9" s="192"/>
      <c r="D9" s="39"/>
      <c r="E9" s="172"/>
      <c r="F9" s="10">
        <f t="shared" si="2"/>
        <v>0</v>
      </c>
      <c r="G9" s="10">
        <f t="shared" si="3"/>
        <v>0</v>
      </c>
      <c r="H9" s="10">
        <f t="shared" si="4"/>
        <v>0</v>
      </c>
      <c r="I9" s="10">
        <f t="shared" si="5"/>
        <v>0</v>
      </c>
      <c r="J9" s="10">
        <f t="shared" si="6"/>
        <v>0</v>
      </c>
      <c r="K9" s="10">
        <f t="shared" si="7"/>
        <v>0</v>
      </c>
      <c r="L9" s="10">
        <f t="shared" si="0"/>
        <v>0</v>
      </c>
      <c r="M9" s="10">
        <f t="shared" si="1"/>
        <v>0</v>
      </c>
      <c r="N9" s="83">
        <f>12*SUM(H9:J9)</f>
        <v>0</v>
      </c>
      <c r="P9" s="12">
        <v>3</v>
      </c>
      <c r="Q9" s="12">
        <f>ROUNDUP(8000*1.035^2*39*52*5/12,0)</f>
        <v>7241481</v>
      </c>
    </row>
    <row r="10" spans="1:17" x14ac:dyDescent="0.25">
      <c r="A10" s="89">
        <v>6</v>
      </c>
      <c r="B10" s="21" t="s">
        <v>411</v>
      </c>
      <c r="C10" s="192"/>
      <c r="D10" s="39"/>
      <c r="E10" s="172"/>
      <c r="F10" s="10">
        <f t="shared" si="2"/>
        <v>0</v>
      </c>
      <c r="G10" s="10">
        <f t="shared" si="3"/>
        <v>0</v>
      </c>
      <c r="H10" s="10">
        <f t="shared" si="4"/>
        <v>0</v>
      </c>
      <c r="I10" s="10">
        <f t="shared" si="5"/>
        <v>0</v>
      </c>
      <c r="J10" s="10">
        <f t="shared" si="6"/>
        <v>0</v>
      </c>
      <c r="K10" s="10">
        <f t="shared" si="7"/>
        <v>0</v>
      </c>
      <c r="L10" s="10">
        <f t="shared" si="0"/>
        <v>0</v>
      </c>
      <c r="M10" s="10">
        <f t="shared" si="1"/>
        <v>0</v>
      </c>
      <c r="N10" s="10">
        <f>SUM(K10:M10)*12</f>
        <v>0</v>
      </c>
      <c r="P10" s="12">
        <v>4</v>
      </c>
      <c r="Q10" s="12">
        <f>ROUNDUP(8000*1.035^3*39*52*5/12,0)</f>
        <v>7494933</v>
      </c>
    </row>
    <row r="11" spans="1:17" x14ac:dyDescent="0.25">
      <c r="A11" s="89">
        <v>7</v>
      </c>
      <c r="B11" s="21" t="s">
        <v>412</v>
      </c>
      <c r="C11" s="192"/>
      <c r="D11" s="39"/>
      <c r="E11" s="172"/>
      <c r="F11" s="10">
        <f t="shared" si="2"/>
        <v>0</v>
      </c>
      <c r="G11" s="10">
        <f t="shared" si="3"/>
        <v>0</v>
      </c>
      <c r="H11" s="10">
        <f t="shared" si="4"/>
        <v>0</v>
      </c>
      <c r="I11" s="10">
        <f t="shared" si="5"/>
        <v>0</v>
      </c>
      <c r="J11" s="10">
        <f t="shared" si="6"/>
        <v>0</v>
      </c>
      <c r="K11" s="10">
        <f t="shared" si="7"/>
        <v>0</v>
      </c>
      <c r="L11" s="10">
        <f t="shared" si="0"/>
        <v>0</v>
      </c>
      <c r="M11" s="10">
        <f t="shared" si="1"/>
        <v>0</v>
      </c>
      <c r="N11" s="10">
        <v>0</v>
      </c>
      <c r="P11" s="12">
        <v>5</v>
      </c>
      <c r="Q11" s="12">
        <f>ROUNDUP(8000*1.035^4*39*52*5/12,0)</f>
        <v>7757256</v>
      </c>
    </row>
    <row r="12" spans="1:17" x14ac:dyDescent="0.25">
      <c r="A12" s="89">
        <v>8</v>
      </c>
      <c r="B12" s="21" t="s">
        <v>413</v>
      </c>
      <c r="C12" s="192"/>
      <c r="D12" s="39"/>
      <c r="E12" s="172"/>
      <c r="F12" s="10">
        <f t="shared" si="2"/>
        <v>0</v>
      </c>
      <c r="G12" s="10">
        <f t="shared" si="3"/>
        <v>0</v>
      </c>
      <c r="H12" s="10">
        <f t="shared" si="4"/>
        <v>0</v>
      </c>
      <c r="I12" s="10">
        <f t="shared" si="5"/>
        <v>0</v>
      </c>
      <c r="J12" s="10">
        <f t="shared" si="6"/>
        <v>0</v>
      </c>
      <c r="K12" s="10">
        <f t="shared" si="7"/>
        <v>0</v>
      </c>
      <c r="L12" s="10">
        <f t="shared" si="0"/>
        <v>0</v>
      </c>
      <c r="M12" s="10">
        <f t="shared" si="1"/>
        <v>0</v>
      </c>
      <c r="N12" s="10">
        <v>0</v>
      </c>
      <c r="P12" s="12">
        <v>6</v>
      </c>
      <c r="Q12" s="12">
        <f>ROUNDUP(8000*1.035^5*39*52*5/12,0)</f>
        <v>8028760</v>
      </c>
    </row>
    <row r="13" spans="1:17" x14ac:dyDescent="0.25">
      <c r="A13" s="89">
        <v>9</v>
      </c>
      <c r="B13" s="21" t="s">
        <v>414</v>
      </c>
      <c r="C13" s="192"/>
      <c r="D13" s="39"/>
      <c r="E13" s="172"/>
      <c r="F13" s="10">
        <f t="shared" ref="F13:F14" si="8">D13</f>
        <v>0</v>
      </c>
      <c r="G13" s="10">
        <f t="shared" si="3"/>
        <v>0</v>
      </c>
      <c r="H13" s="10">
        <f t="shared" si="4"/>
        <v>0</v>
      </c>
      <c r="I13" s="10">
        <f t="shared" si="5"/>
        <v>0</v>
      </c>
      <c r="J13" s="10">
        <f t="shared" si="6"/>
        <v>0</v>
      </c>
      <c r="K13" s="10">
        <f t="shared" si="7"/>
        <v>0</v>
      </c>
      <c r="L13" s="10">
        <f t="shared" si="0"/>
        <v>0</v>
      </c>
      <c r="M13" s="10">
        <f t="shared" si="1"/>
        <v>0</v>
      </c>
      <c r="N13" s="10">
        <v>0</v>
      </c>
      <c r="P13" s="12">
        <v>7</v>
      </c>
      <c r="Q13" s="12">
        <f>ROUNDUP(8000*1.035^6*39*52*5/12,0)</f>
        <v>8309767</v>
      </c>
    </row>
    <row r="14" spans="1:17" ht="15.75" thickBot="1" x14ac:dyDescent="0.3">
      <c r="A14" s="87">
        <v>10</v>
      </c>
      <c r="B14" s="72" t="s">
        <v>415</v>
      </c>
      <c r="C14" s="193"/>
      <c r="D14" s="73"/>
      <c r="E14" s="173"/>
      <c r="F14" s="27">
        <f t="shared" si="8"/>
        <v>0</v>
      </c>
      <c r="G14" s="27">
        <f t="shared" si="3"/>
        <v>0</v>
      </c>
      <c r="H14" s="27">
        <f t="shared" si="4"/>
        <v>0</v>
      </c>
      <c r="I14" s="27">
        <f t="shared" si="5"/>
        <v>0</v>
      </c>
      <c r="J14" s="27">
        <f t="shared" si="6"/>
        <v>0</v>
      </c>
      <c r="K14" s="27">
        <f t="shared" si="7"/>
        <v>0</v>
      </c>
      <c r="L14" s="27">
        <f t="shared" si="0"/>
        <v>0</v>
      </c>
      <c r="M14" s="27">
        <f t="shared" si="1"/>
        <v>0</v>
      </c>
      <c r="N14" s="27">
        <v>0</v>
      </c>
      <c r="P14" s="12">
        <v>8</v>
      </c>
      <c r="Q14" s="12">
        <f>ROUNDUP(8000*1.035^7*39*52*5/12,0)</f>
        <v>8600608</v>
      </c>
    </row>
    <row r="15" spans="1:17" ht="15.75" thickTop="1" x14ac:dyDescent="0.25">
      <c r="A15" s="180" t="s">
        <v>416</v>
      </c>
      <c r="B15" s="180"/>
      <c r="C15" s="180"/>
      <c r="D15" s="180"/>
      <c r="E15" s="180"/>
      <c r="F15" s="32">
        <f>3*F5+9*F6</f>
        <v>0</v>
      </c>
      <c r="G15" s="98">
        <f>1*G6+11*G8</f>
        <v>0</v>
      </c>
      <c r="H15" s="32">
        <f>12*H9</f>
        <v>0</v>
      </c>
      <c r="I15" s="32">
        <f>12*I9</f>
        <v>0</v>
      </c>
      <c r="J15" s="32">
        <f>12*J9</f>
        <v>0</v>
      </c>
      <c r="K15" s="32">
        <f t="shared" ref="K15:L15" si="9">12*K10</f>
        <v>0</v>
      </c>
      <c r="L15" s="32">
        <f t="shared" si="9"/>
        <v>0</v>
      </c>
      <c r="M15" s="32">
        <f>12*M10</f>
        <v>0</v>
      </c>
      <c r="N15" s="74"/>
      <c r="P15" s="12">
        <v>9</v>
      </c>
      <c r="Q15" s="12">
        <f>ROUNDUP(8000*1.035^8*39*52*5/12,0)</f>
        <v>8901630</v>
      </c>
    </row>
    <row r="16" spans="1:17" x14ac:dyDescent="0.25">
      <c r="A16" s="121" t="s">
        <v>417</v>
      </c>
      <c r="B16" s="121"/>
      <c r="C16" s="121"/>
      <c r="D16" s="121"/>
      <c r="E16" s="121"/>
      <c r="F16" s="121"/>
      <c r="G16" s="121"/>
      <c r="H16" s="121"/>
      <c r="I16" s="121"/>
      <c r="J16" s="121"/>
      <c r="K16" s="121"/>
      <c r="L16" s="121"/>
      <c r="M16" s="121"/>
      <c r="N16" s="10">
        <f>SUM(N5:N14)</f>
        <v>0</v>
      </c>
      <c r="P16" s="12">
        <v>10</v>
      </c>
      <c r="Q16" s="12">
        <f>ROUNDUP(8000*1.035^9*39*52*5/12,0)</f>
        <v>9213187</v>
      </c>
    </row>
    <row r="17" spans="1:17" x14ac:dyDescent="0.25">
      <c r="P17" s="12">
        <v>11</v>
      </c>
      <c r="Q17" s="12">
        <f>ROUNDUP(8000*1.035^10*39*52*5/12,0)</f>
        <v>9535648</v>
      </c>
    </row>
    <row r="18" spans="1:17" ht="15" customHeight="1" x14ac:dyDescent="0.25">
      <c r="A18" s="163" t="s">
        <v>63</v>
      </c>
      <c r="B18" s="163"/>
      <c r="C18" s="163"/>
      <c r="D18" s="163"/>
      <c r="E18" s="163"/>
      <c r="F18" s="163"/>
      <c r="G18" s="163"/>
      <c r="H18" s="163"/>
      <c r="I18" s="163"/>
      <c r="J18" s="163"/>
      <c r="P18" s="12">
        <v>12</v>
      </c>
      <c r="Q18" s="12">
        <f>ROUNDUP(8000*1.035^11*39*52*5/12,0)</f>
        <v>9869396</v>
      </c>
    </row>
    <row r="19" spans="1:17" ht="15" customHeight="1" x14ac:dyDescent="0.25">
      <c r="A19" s="191" t="s">
        <v>136</v>
      </c>
      <c r="B19" s="191" t="s">
        <v>395</v>
      </c>
      <c r="C19" s="191" t="s">
        <v>396</v>
      </c>
      <c r="D19" s="111" t="s">
        <v>397</v>
      </c>
      <c r="E19" s="111" t="s">
        <v>364</v>
      </c>
      <c r="F19" s="111" t="s">
        <v>398</v>
      </c>
      <c r="G19" s="111"/>
      <c r="H19" s="111"/>
      <c r="I19" s="111"/>
      <c r="J19" s="111"/>
    </row>
    <row r="20" spans="1:17" ht="30" customHeight="1" x14ac:dyDescent="0.25">
      <c r="A20" s="191"/>
      <c r="B20" s="191"/>
      <c r="C20" s="191"/>
      <c r="D20" s="111"/>
      <c r="E20" s="111"/>
      <c r="F20" s="85" t="s">
        <v>378</v>
      </c>
      <c r="G20" s="85" t="s">
        <v>379</v>
      </c>
      <c r="H20" s="85" t="s">
        <v>380</v>
      </c>
      <c r="I20" s="85" t="s">
        <v>381</v>
      </c>
      <c r="J20" s="85" t="s">
        <v>399</v>
      </c>
    </row>
    <row r="21" spans="1:17" x14ac:dyDescent="0.25">
      <c r="A21" s="89">
        <v>1</v>
      </c>
      <c r="B21" s="21" t="s">
        <v>402</v>
      </c>
      <c r="C21" s="192">
        <v>48519</v>
      </c>
      <c r="D21" s="39"/>
      <c r="E21" s="194">
        <f>E5</f>
        <v>0</v>
      </c>
      <c r="F21" s="10">
        <f>D21</f>
        <v>0</v>
      </c>
      <c r="G21" s="10">
        <f>IFERROR(ROUNDUP($D21*(1+$E$21)^1,0),0)</f>
        <v>0</v>
      </c>
      <c r="H21" s="99">
        <f t="shared" ref="H21:H30" si="10">IFERROR(ROUNDUP($D21*(1+$E$21)^2,0),0)</f>
        <v>0</v>
      </c>
      <c r="I21" s="99">
        <f t="shared" ref="I21:I30" si="11">IFERROR(ROUNDUP($D21*(1+$E$21)^3,0),0)</f>
        <v>0</v>
      </c>
      <c r="J21" s="10">
        <v>0</v>
      </c>
    </row>
    <row r="22" spans="1:17" x14ac:dyDescent="0.25">
      <c r="A22" s="89">
        <v>2</v>
      </c>
      <c r="B22" s="21" t="s">
        <v>404</v>
      </c>
      <c r="C22" s="192"/>
      <c r="D22" s="39"/>
      <c r="E22" s="194"/>
      <c r="F22" s="10">
        <f t="shared" ref="F22:F28" si="12">D22</f>
        <v>0</v>
      </c>
      <c r="G22" s="10">
        <f t="shared" ref="G22:G30" si="13">IFERROR(ROUNDUP($D22*(1+$E$21)^1,0),0)</f>
        <v>0</v>
      </c>
      <c r="H22" s="99">
        <f t="shared" si="10"/>
        <v>0</v>
      </c>
      <c r="I22" s="99">
        <f t="shared" si="11"/>
        <v>0</v>
      </c>
      <c r="J22" s="10">
        <v>0</v>
      </c>
    </row>
    <row r="23" spans="1:17" x14ac:dyDescent="0.25">
      <c r="A23" s="89">
        <v>3</v>
      </c>
      <c r="B23" s="21" t="s">
        <v>406</v>
      </c>
      <c r="C23" s="192"/>
      <c r="D23" s="39"/>
      <c r="E23" s="194"/>
      <c r="F23" s="10">
        <f t="shared" si="12"/>
        <v>0</v>
      </c>
      <c r="G23" s="10">
        <f t="shared" si="13"/>
        <v>0</v>
      </c>
      <c r="H23" s="99">
        <f t="shared" si="10"/>
        <v>0</v>
      </c>
      <c r="I23" s="99">
        <f t="shared" si="11"/>
        <v>0</v>
      </c>
      <c r="J23" s="10">
        <v>0</v>
      </c>
    </row>
    <row r="24" spans="1:17" x14ac:dyDescent="0.25">
      <c r="A24" s="89">
        <v>4</v>
      </c>
      <c r="B24" s="21" t="s">
        <v>408</v>
      </c>
      <c r="C24" s="192"/>
      <c r="D24" s="39"/>
      <c r="E24" s="194"/>
      <c r="F24" s="10">
        <f t="shared" si="12"/>
        <v>0</v>
      </c>
      <c r="G24" s="10">
        <f>IFERROR(ROUNDUP($D24*(1+$E$21)^1,0),0)</f>
        <v>0</v>
      </c>
      <c r="H24" s="99">
        <f t="shared" si="10"/>
        <v>0</v>
      </c>
      <c r="I24" s="99">
        <f t="shared" si="11"/>
        <v>0</v>
      </c>
      <c r="J24" s="10">
        <v>0</v>
      </c>
    </row>
    <row r="25" spans="1:17" x14ac:dyDescent="0.25">
      <c r="A25" s="89">
        <v>5</v>
      </c>
      <c r="B25" s="21" t="s">
        <v>410</v>
      </c>
      <c r="C25" s="192"/>
      <c r="D25" s="39"/>
      <c r="E25" s="194"/>
      <c r="F25" s="10">
        <f t="shared" si="12"/>
        <v>0</v>
      </c>
      <c r="G25" s="10">
        <f t="shared" si="13"/>
        <v>0</v>
      </c>
      <c r="H25" s="99">
        <f t="shared" si="10"/>
        <v>0</v>
      </c>
      <c r="I25" s="99">
        <f t="shared" si="11"/>
        <v>0</v>
      </c>
      <c r="J25" s="10">
        <v>0</v>
      </c>
    </row>
    <row r="26" spans="1:17" x14ac:dyDescent="0.25">
      <c r="A26" s="89">
        <v>6</v>
      </c>
      <c r="B26" s="21" t="s">
        <v>411</v>
      </c>
      <c r="C26" s="192"/>
      <c r="D26" s="39"/>
      <c r="E26" s="194"/>
      <c r="F26" s="10">
        <f t="shared" si="12"/>
        <v>0</v>
      </c>
      <c r="G26" s="10">
        <f t="shared" si="13"/>
        <v>0</v>
      </c>
      <c r="H26" s="99">
        <f t="shared" si="10"/>
        <v>0</v>
      </c>
      <c r="I26" s="99">
        <f t="shared" si="11"/>
        <v>0</v>
      </c>
      <c r="J26" s="10">
        <f>12*F26</f>
        <v>0</v>
      </c>
    </row>
    <row r="27" spans="1:17" x14ac:dyDescent="0.25">
      <c r="A27" s="89">
        <v>7</v>
      </c>
      <c r="B27" s="21" t="s">
        <v>412</v>
      </c>
      <c r="C27" s="192"/>
      <c r="D27" s="39"/>
      <c r="E27" s="194"/>
      <c r="F27" s="10">
        <f t="shared" si="12"/>
        <v>0</v>
      </c>
      <c r="G27" s="10">
        <f t="shared" si="13"/>
        <v>0</v>
      </c>
      <c r="H27" s="99">
        <f t="shared" si="10"/>
        <v>0</v>
      </c>
      <c r="I27" s="99">
        <f t="shared" si="11"/>
        <v>0</v>
      </c>
      <c r="J27" s="10">
        <f>SUM(G27:I27)*12</f>
        <v>0</v>
      </c>
    </row>
    <row r="28" spans="1:17" x14ac:dyDescent="0.25">
      <c r="A28" s="89">
        <v>8</v>
      </c>
      <c r="B28" s="21" t="s">
        <v>413</v>
      </c>
      <c r="C28" s="192"/>
      <c r="D28" s="39"/>
      <c r="E28" s="194"/>
      <c r="F28" s="10">
        <f t="shared" si="12"/>
        <v>0</v>
      </c>
      <c r="G28" s="10">
        <f t="shared" si="13"/>
        <v>0</v>
      </c>
      <c r="H28" s="99">
        <f t="shared" si="10"/>
        <v>0</v>
      </c>
      <c r="I28" s="99">
        <f t="shared" si="11"/>
        <v>0</v>
      </c>
      <c r="J28" s="10">
        <v>0</v>
      </c>
    </row>
    <row r="29" spans="1:17" x14ac:dyDescent="0.25">
      <c r="A29" s="89">
        <v>9</v>
      </c>
      <c r="B29" s="21" t="s">
        <v>414</v>
      </c>
      <c r="C29" s="192"/>
      <c r="D29" s="39"/>
      <c r="E29" s="194"/>
      <c r="F29" s="10">
        <f t="shared" ref="F29:F30" si="14">D29</f>
        <v>0</v>
      </c>
      <c r="G29" s="10">
        <f t="shared" si="13"/>
        <v>0</v>
      </c>
      <c r="H29" s="99">
        <f t="shared" si="10"/>
        <v>0</v>
      </c>
      <c r="I29" s="99">
        <f t="shared" si="11"/>
        <v>0</v>
      </c>
      <c r="J29" s="10">
        <v>0</v>
      </c>
    </row>
    <row r="30" spans="1:17" ht="15.75" thickBot="1" x14ac:dyDescent="0.3">
      <c r="A30" s="87">
        <v>10</v>
      </c>
      <c r="B30" s="72" t="s">
        <v>415</v>
      </c>
      <c r="C30" s="193"/>
      <c r="D30" s="73"/>
      <c r="E30" s="195"/>
      <c r="F30" s="27">
        <f t="shared" si="14"/>
        <v>0</v>
      </c>
      <c r="G30" s="27">
        <f t="shared" si="13"/>
        <v>0</v>
      </c>
      <c r="H30" s="100">
        <f t="shared" si="10"/>
        <v>0</v>
      </c>
      <c r="I30" s="100">
        <f t="shared" si="11"/>
        <v>0</v>
      </c>
      <c r="J30" s="27">
        <v>0</v>
      </c>
    </row>
    <row r="31" spans="1:17" ht="15.75" thickTop="1" x14ac:dyDescent="0.25">
      <c r="A31" s="180" t="s">
        <v>416</v>
      </c>
      <c r="B31" s="180"/>
      <c r="C31" s="180"/>
      <c r="D31" s="180"/>
      <c r="E31" s="180"/>
      <c r="F31" s="32">
        <f>12*F26</f>
        <v>0</v>
      </c>
      <c r="G31" s="32">
        <f>12*G27</f>
        <v>0</v>
      </c>
      <c r="H31" s="32">
        <f>12*H27</f>
        <v>0</v>
      </c>
      <c r="I31" s="32">
        <f>12*I27</f>
        <v>0</v>
      </c>
      <c r="J31" s="76"/>
    </row>
    <row r="32" spans="1:17" x14ac:dyDescent="0.25">
      <c r="A32" s="121" t="s">
        <v>417</v>
      </c>
      <c r="B32" s="121"/>
      <c r="C32" s="121"/>
      <c r="D32" s="121"/>
      <c r="E32" s="121"/>
      <c r="F32" s="121"/>
      <c r="G32" s="121"/>
      <c r="H32" s="121"/>
      <c r="I32" s="121"/>
      <c r="J32" s="10">
        <f>SUM(J21:J30)</f>
        <v>0</v>
      </c>
    </row>
    <row r="34" spans="6:7" x14ac:dyDescent="0.25">
      <c r="F34" s="69"/>
      <c r="G34" s="69"/>
    </row>
  </sheetData>
  <sheetProtection algorithmName="SHA-512" hashValue="Afk8e24NoGDs/vPLnYJlEa/taPVxG0ta4zl/4yIzCo8qqDbgSjiOIGNRTktCQEwF2uYI7pFD+2lfFIHS3TEzyA==" saltValue="W5+WBzIhdLxxDQsUMWf0Tg==" spinCount="100000" sheet="1" objects="1" scenarios="1"/>
  <mergeCells count="27">
    <mergeCell ref="A31:E31"/>
    <mergeCell ref="A32:I32"/>
    <mergeCell ref="F19:J19"/>
    <mergeCell ref="A18:J18"/>
    <mergeCell ref="A3:A4"/>
    <mergeCell ref="B3:B4"/>
    <mergeCell ref="C3:C4"/>
    <mergeCell ref="D3:D4"/>
    <mergeCell ref="E3:E4"/>
    <mergeCell ref="F3:M3"/>
    <mergeCell ref="C21:C30"/>
    <mergeCell ref="E21:E30"/>
    <mergeCell ref="A1:N1"/>
    <mergeCell ref="A19:A20"/>
    <mergeCell ref="E5:E14"/>
    <mergeCell ref="C5:C14"/>
    <mergeCell ref="A15:E15"/>
    <mergeCell ref="A16:M16"/>
    <mergeCell ref="B19:B20"/>
    <mergeCell ref="C19:C20"/>
    <mergeCell ref="D19:D20"/>
    <mergeCell ref="E19:E20"/>
    <mergeCell ref="Q3:Q4"/>
    <mergeCell ref="P3:P4"/>
    <mergeCell ref="P2:Q2"/>
    <mergeCell ref="N3:N4"/>
    <mergeCell ref="A2:N2"/>
  </mergeCells>
  <phoneticPr fontId="3" type="noConversion"/>
  <conditionalFormatting sqref="D5:E5 D6:D14">
    <cfRule type="notContainsBlanks" dxfId="3" priority="2">
      <formula>LEN(TRIM(D5))&gt;0</formula>
    </cfRule>
  </conditionalFormatting>
  <conditionalFormatting sqref="D21:D30">
    <cfRule type="notContainsBlanks" dxfId="2" priority="1">
      <formula>LEN(TRIM(D21))&gt;0</formula>
    </cfRule>
  </conditionalFormatting>
  <dataValidations count="3">
    <dataValidation type="whole" allowBlank="1" showInputMessage="1" showErrorMessage="1" errorTitle="Whole Numbers" error="Enter only whole dollar amounts." sqref="D5:D14 D21:D30" xr:uid="{10BC183F-F30F-4EA4-9AA1-F179E10F393B}">
      <formula1>0</formula1>
      <formula2>999999999</formula2>
    </dataValidation>
    <dataValidation type="decimal" operator="lessThanOrEqual" allowBlank="1" showErrorMessage="1" errorTitle="Maximum Escalation Rate" error="Annual escalation rate may not exceed 3.44%." sqref="E5" xr:uid="{655A2ACC-BD73-45DB-A6FC-24D2B7A9F58C}">
      <formula1>0.0344</formula1>
    </dataValidation>
    <dataValidation operator="lessThanOrEqual" allowBlank="1" sqref="E21" xr:uid="{E9069E29-71C4-4339-A430-5F5EC2E46FA0}"/>
  </dataValidations>
  <pageMargins left="0.7" right="0.7" top="0.75" bottom="0.75" header="0.3" footer="0.3"/>
  <pageSetup paperSize="5" scale="63"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3EEC-CB14-4451-AA7C-E4DDA3DB3AF0}">
  <sheetPr>
    <pageSetUpPr fitToPage="1"/>
  </sheetPr>
  <dimension ref="A1:S54"/>
  <sheetViews>
    <sheetView zoomScaleNormal="100" workbookViewId="0">
      <selection sqref="A1:R1"/>
    </sheetView>
  </sheetViews>
  <sheetFormatPr defaultRowHeight="15" x14ac:dyDescent="0.25"/>
  <cols>
    <col min="2" max="2" width="42.85546875" customWidth="1"/>
    <col min="3" max="4" width="12.85546875" customWidth="1"/>
    <col min="5" max="18" width="9.140625" customWidth="1"/>
  </cols>
  <sheetData>
    <row r="1" spans="1:19" ht="37.5" customHeight="1" x14ac:dyDescent="0.25">
      <c r="A1" s="164" t="s">
        <v>418</v>
      </c>
      <c r="B1" s="164"/>
      <c r="C1" s="164"/>
      <c r="D1" s="164"/>
      <c r="E1" s="164"/>
      <c r="F1" s="164"/>
      <c r="G1" s="164"/>
      <c r="H1" s="164"/>
      <c r="I1" s="164"/>
      <c r="J1" s="164"/>
      <c r="K1" s="164"/>
      <c r="L1" s="164"/>
      <c r="M1" s="164"/>
      <c r="N1" s="164"/>
      <c r="O1" s="164"/>
      <c r="P1" s="164"/>
      <c r="Q1" s="164"/>
      <c r="R1" s="164"/>
    </row>
    <row r="2" spans="1:19" ht="15" customHeight="1" x14ac:dyDescent="0.25">
      <c r="A2" s="191" t="s">
        <v>136</v>
      </c>
      <c r="B2" s="191" t="s">
        <v>419</v>
      </c>
      <c r="C2" s="111" t="s">
        <v>420</v>
      </c>
      <c r="D2" s="111" t="s">
        <v>364</v>
      </c>
      <c r="E2" s="163" t="s">
        <v>183</v>
      </c>
      <c r="F2" s="163"/>
      <c r="G2" s="163"/>
      <c r="H2" s="163"/>
      <c r="I2" s="163"/>
      <c r="J2" s="163"/>
      <c r="K2" s="163"/>
      <c r="L2" s="163"/>
      <c r="M2" s="163"/>
      <c r="N2" s="163"/>
      <c r="O2" s="163" t="s">
        <v>421</v>
      </c>
      <c r="P2" s="163"/>
      <c r="Q2" s="163"/>
      <c r="R2" s="163"/>
    </row>
    <row r="3" spans="1:19" ht="15" customHeight="1" x14ac:dyDescent="0.25">
      <c r="A3" s="191"/>
      <c r="B3" s="191"/>
      <c r="C3" s="111"/>
      <c r="D3" s="111"/>
      <c r="E3" s="169" t="s">
        <v>422</v>
      </c>
      <c r="F3" s="170"/>
      <c r="G3" s="170"/>
      <c r="H3" s="170"/>
      <c r="I3" s="170"/>
      <c r="J3" s="170"/>
      <c r="K3" s="170"/>
      <c r="L3" s="170"/>
      <c r="M3" s="170"/>
      <c r="N3" s="170"/>
      <c r="O3" s="170"/>
      <c r="P3" s="170"/>
      <c r="Q3" s="170"/>
      <c r="R3" s="179"/>
    </row>
    <row r="4" spans="1:19" ht="15" customHeight="1" x14ac:dyDescent="0.25">
      <c r="A4" s="191"/>
      <c r="B4" s="191"/>
      <c r="C4" s="111"/>
      <c r="D4" s="111"/>
      <c r="E4" s="2" t="s">
        <v>366</v>
      </c>
      <c r="F4" s="2" t="s">
        <v>367</v>
      </c>
      <c r="G4" s="2" t="s">
        <v>368</v>
      </c>
      <c r="H4" s="2" t="s">
        <v>369</v>
      </c>
      <c r="I4" s="2" t="s">
        <v>370</v>
      </c>
      <c r="J4" s="2" t="s">
        <v>371</v>
      </c>
      <c r="K4" s="2" t="s">
        <v>372</v>
      </c>
      <c r="L4" s="2" t="s">
        <v>373</v>
      </c>
      <c r="M4" s="2" t="s">
        <v>378</v>
      </c>
      <c r="N4" s="2" t="s">
        <v>379</v>
      </c>
      <c r="O4" s="2" t="s">
        <v>380</v>
      </c>
      <c r="P4" s="2" t="s">
        <v>381</v>
      </c>
      <c r="Q4" s="2" t="s">
        <v>423</v>
      </c>
      <c r="R4" s="2" t="s">
        <v>424</v>
      </c>
    </row>
    <row r="5" spans="1:19" x14ac:dyDescent="0.25">
      <c r="A5" s="21">
        <v>1</v>
      </c>
      <c r="B5" s="38"/>
      <c r="C5" s="37"/>
      <c r="D5" s="173"/>
      <c r="E5" s="10">
        <f>C5</f>
        <v>0</v>
      </c>
      <c r="F5" s="10">
        <f>ROUNDUP((E5*(1+$D$5)),0)</f>
        <v>0</v>
      </c>
      <c r="G5" s="10">
        <f>ROUNDUP((E5*(1+$D$5)^2),0)</f>
        <v>0</v>
      </c>
      <c r="H5" s="10">
        <f>ROUNDUP((E5*(1+$D$5)^3),0)</f>
        <v>0</v>
      </c>
      <c r="I5" s="10">
        <f>ROUNDUP((E5*(1+$D$5)^4),0)</f>
        <v>0</v>
      </c>
      <c r="J5" s="10">
        <f>ROUNDUP((E5*(1+$D$5)^5),0)</f>
        <v>0</v>
      </c>
      <c r="K5" s="10">
        <f>ROUNDUP((E5*(1+$D$5)^6),0)</f>
        <v>0</v>
      </c>
      <c r="L5" s="10">
        <f>ROUNDUP((E5*(1+$D$5)^7),0)</f>
        <v>0</v>
      </c>
      <c r="M5" s="10">
        <f>ROUNDUP((E5*(1+$D$5)^8),0)</f>
        <v>0</v>
      </c>
      <c r="N5" s="10">
        <f>ROUNDUP((E5*(1+$D$5)^9),0)</f>
        <v>0</v>
      </c>
      <c r="O5" s="10">
        <f>ROUNDUP((E5*(1+$D$5)^10),0)</f>
        <v>0</v>
      </c>
      <c r="P5" s="10">
        <f>ROUNDUP((E5*(1+$D$5)^11),0)</f>
        <v>0</v>
      </c>
      <c r="Q5" s="10">
        <f>ROUNDUP((E5*(1+$D$5)^12),0)</f>
        <v>0</v>
      </c>
      <c r="R5" s="10">
        <f>ROUNDUP((E5*(1+$D$5)^13),0)</f>
        <v>0</v>
      </c>
      <c r="S5" s="40"/>
    </row>
    <row r="6" spans="1:19" x14ac:dyDescent="0.25">
      <c r="A6" s="21">
        <v>2</v>
      </c>
      <c r="B6" s="38"/>
      <c r="C6" s="37"/>
      <c r="D6" s="196"/>
      <c r="E6" s="10">
        <f>C6</f>
        <v>0</v>
      </c>
      <c r="F6" s="10">
        <f>ROUNDUP((E6*(1+$D$5)),0)</f>
        <v>0</v>
      </c>
      <c r="G6" s="10">
        <f>ROUNDUP((E6*(1+$D$5)^2),0)</f>
        <v>0</v>
      </c>
      <c r="H6" s="10">
        <f>ROUNDUP((E6*(1+$D$5)^3),0)</f>
        <v>0</v>
      </c>
      <c r="I6" s="10">
        <f>ROUNDUP((E6*(1+$D$5)^4),0)</f>
        <v>0</v>
      </c>
      <c r="J6" s="10">
        <f>ROUNDUP((E6*(1+$D$5)^5),0)</f>
        <v>0</v>
      </c>
      <c r="K6" s="10">
        <f>ROUNDUP((E6*(1+$D$5)^6),0)</f>
        <v>0</v>
      </c>
      <c r="L6" s="10">
        <f>ROUNDUP((E6*(1+$D$5)^7),0)</f>
        <v>0</v>
      </c>
      <c r="M6" s="10">
        <f>ROUNDUP((E6*(1+$D$5)^8),0)</f>
        <v>0</v>
      </c>
      <c r="N6" s="10">
        <f>ROUNDUP((E6*(1+$D$5)^9),0)</f>
        <v>0</v>
      </c>
      <c r="O6" s="10">
        <f>ROUNDUP((E6*(1+$D$5)^10),0)</f>
        <v>0</v>
      </c>
      <c r="P6" s="10">
        <f>ROUNDUP((E6*(1+$D$5)^11),0)</f>
        <v>0</v>
      </c>
      <c r="Q6" s="10">
        <f>ROUNDUP((E6*(1+$D$5)^12),0)</f>
        <v>0</v>
      </c>
      <c r="R6" s="10">
        <f>ROUNDUP((E6*(1+$D$5)^13),0)</f>
        <v>0</v>
      </c>
      <c r="S6" s="40"/>
    </row>
    <row r="7" spans="1:19" x14ac:dyDescent="0.25">
      <c r="A7" s="21">
        <v>3</v>
      </c>
      <c r="B7" s="38"/>
      <c r="C7" s="37"/>
      <c r="D7" s="196"/>
      <c r="E7" s="10">
        <f t="shared" ref="E7:E54" si="0">C7</f>
        <v>0</v>
      </c>
      <c r="F7" s="10">
        <f t="shared" ref="F7:F54" si="1">ROUNDUP((E7*(1+$D$5)),0)</f>
        <v>0</v>
      </c>
      <c r="G7" s="10">
        <f t="shared" ref="G7:G54" si="2">ROUNDUP((E7*(1+$D$5)^2),0)</f>
        <v>0</v>
      </c>
      <c r="H7" s="10">
        <f t="shared" ref="H7:H54" si="3">ROUNDUP((E7*(1+$D$5)^3),0)</f>
        <v>0</v>
      </c>
      <c r="I7" s="10">
        <f t="shared" ref="I7:I54" si="4">ROUNDUP((E7*(1+$D$5)^4),0)</f>
        <v>0</v>
      </c>
      <c r="J7" s="10">
        <f t="shared" ref="J7:J54" si="5">ROUNDUP((E7*(1+$D$5)^5),0)</f>
        <v>0</v>
      </c>
      <c r="K7" s="10">
        <f t="shared" ref="K7:K54" si="6">ROUNDUP((E7*(1+$D$5)^6),0)</f>
        <v>0</v>
      </c>
      <c r="L7" s="10">
        <f t="shared" ref="L7:L54" si="7">ROUNDUP((E7*(1+$D$5)^7),0)</f>
        <v>0</v>
      </c>
      <c r="M7" s="10">
        <f t="shared" ref="M7:M54" si="8">ROUNDUP((E7*(1+$D$5)^8),0)</f>
        <v>0</v>
      </c>
      <c r="N7" s="10">
        <f t="shared" ref="N7:N54" si="9">ROUNDUP((E7*(1+$D$5)^9),0)</f>
        <v>0</v>
      </c>
      <c r="O7" s="10">
        <f t="shared" ref="O7:O54" si="10">ROUNDUP((E7*(1+$D$5)^10),0)</f>
        <v>0</v>
      </c>
      <c r="P7" s="10">
        <f t="shared" ref="P7:P54" si="11">ROUNDUP((E7*(1+$D$5)^11),0)</f>
        <v>0</v>
      </c>
      <c r="Q7" s="10">
        <f t="shared" ref="Q7:Q54" si="12">ROUNDUP((E7*(1+$D$5)^12),0)</f>
        <v>0</v>
      </c>
      <c r="R7" s="10">
        <f t="shared" ref="R7:R54" si="13">ROUNDUP((E7*(1+$D$5)^13),0)</f>
        <v>0</v>
      </c>
    </row>
    <row r="8" spans="1:19" x14ac:dyDescent="0.25">
      <c r="A8" s="21">
        <v>4</v>
      </c>
      <c r="B8" s="38"/>
      <c r="C8" s="37"/>
      <c r="D8" s="196"/>
      <c r="E8" s="10">
        <f t="shared" si="0"/>
        <v>0</v>
      </c>
      <c r="F8" s="10">
        <f t="shared" si="1"/>
        <v>0</v>
      </c>
      <c r="G8" s="10">
        <f t="shared" si="2"/>
        <v>0</v>
      </c>
      <c r="H8" s="10">
        <f t="shared" si="3"/>
        <v>0</v>
      </c>
      <c r="I8" s="10">
        <f t="shared" si="4"/>
        <v>0</v>
      </c>
      <c r="J8" s="10">
        <f t="shared" si="5"/>
        <v>0</v>
      </c>
      <c r="K8" s="10">
        <f t="shared" si="6"/>
        <v>0</v>
      </c>
      <c r="L8" s="10">
        <f t="shared" si="7"/>
        <v>0</v>
      </c>
      <c r="M8" s="10">
        <f t="shared" si="8"/>
        <v>0</v>
      </c>
      <c r="N8" s="10">
        <f t="shared" si="9"/>
        <v>0</v>
      </c>
      <c r="O8" s="10">
        <f t="shared" si="10"/>
        <v>0</v>
      </c>
      <c r="P8" s="10">
        <f t="shared" si="11"/>
        <v>0</v>
      </c>
      <c r="Q8" s="10">
        <f t="shared" si="12"/>
        <v>0</v>
      </c>
      <c r="R8" s="10">
        <f t="shared" si="13"/>
        <v>0</v>
      </c>
    </row>
    <row r="9" spans="1:19" x14ac:dyDescent="0.25">
      <c r="A9" s="21">
        <v>5</v>
      </c>
      <c r="B9" s="38"/>
      <c r="C9" s="37"/>
      <c r="D9" s="196"/>
      <c r="E9" s="10">
        <f t="shared" si="0"/>
        <v>0</v>
      </c>
      <c r="F9" s="10">
        <f t="shared" si="1"/>
        <v>0</v>
      </c>
      <c r="G9" s="10">
        <f t="shared" si="2"/>
        <v>0</v>
      </c>
      <c r="H9" s="10">
        <f t="shared" si="3"/>
        <v>0</v>
      </c>
      <c r="I9" s="10">
        <f t="shared" si="4"/>
        <v>0</v>
      </c>
      <c r="J9" s="10">
        <f t="shared" si="5"/>
        <v>0</v>
      </c>
      <c r="K9" s="10">
        <f t="shared" si="6"/>
        <v>0</v>
      </c>
      <c r="L9" s="10">
        <f t="shared" si="7"/>
        <v>0</v>
      </c>
      <c r="M9" s="10">
        <f t="shared" si="8"/>
        <v>0</v>
      </c>
      <c r="N9" s="10">
        <f t="shared" si="9"/>
        <v>0</v>
      </c>
      <c r="O9" s="10">
        <f t="shared" si="10"/>
        <v>0</v>
      </c>
      <c r="P9" s="10">
        <f t="shared" si="11"/>
        <v>0</v>
      </c>
      <c r="Q9" s="10">
        <f t="shared" si="12"/>
        <v>0</v>
      </c>
      <c r="R9" s="10">
        <f t="shared" si="13"/>
        <v>0</v>
      </c>
    </row>
    <row r="10" spans="1:19" x14ac:dyDescent="0.25">
      <c r="A10" s="21">
        <v>6</v>
      </c>
      <c r="B10" s="38"/>
      <c r="C10" s="37"/>
      <c r="D10" s="196"/>
      <c r="E10" s="10">
        <f t="shared" si="0"/>
        <v>0</v>
      </c>
      <c r="F10" s="10">
        <f t="shared" si="1"/>
        <v>0</v>
      </c>
      <c r="G10" s="10">
        <f t="shared" si="2"/>
        <v>0</v>
      </c>
      <c r="H10" s="10">
        <f t="shared" si="3"/>
        <v>0</v>
      </c>
      <c r="I10" s="10">
        <f t="shared" si="4"/>
        <v>0</v>
      </c>
      <c r="J10" s="10">
        <f t="shared" si="5"/>
        <v>0</v>
      </c>
      <c r="K10" s="10">
        <f t="shared" si="6"/>
        <v>0</v>
      </c>
      <c r="L10" s="10">
        <f t="shared" si="7"/>
        <v>0</v>
      </c>
      <c r="M10" s="10">
        <f t="shared" si="8"/>
        <v>0</v>
      </c>
      <c r="N10" s="10">
        <f t="shared" si="9"/>
        <v>0</v>
      </c>
      <c r="O10" s="10">
        <f t="shared" si="10"/>
        <v>0</v>
      </c>
      <c r="P10" s="10">
        <f t="shared" si="11"/>
        <v>0</v>
      </c>
      <c r="Q10" s="10">
        <f t="shared" si="12"/>
        <v>0</v>
      </c>
      <c r="R10" s="10">
        <f t="shared" si="13"/>
        <v>0</v>
      </c>
    </row>
    <row r="11" spans="1:19" x14ac:dyDescent="0.25">
      <c r="A11" s="21">
        <v>7</v>
      </c>
      <c r="B11" s="38"/>
      <c r="C11" s="37"/>
      <c r="D11" s="196"/>
      <c r="E11" s="10">
        <f t="shared" si="0"/>
        <v>0</v>
      </c>
      <c r="F11" s="10">
        <f t="shared" si="1"/>
        <v>0</v>
      </c>
      <c r="G11" s="10">
        <f t="shared" si="2"/>
        <v>0</v>
      </c>
      <c r="H11" s="10">
        <f t="shared" si="3"/>
        <v>0</v>
      </c>
      <c r="I11" s="10">
        <f t="shared" si="4"/>
        <v>0</v>
      </c>
      <c r="J11" s="10">
        <f t="shared" si="5"/>
        <v>0</v>
      </c>
      <c r="K11" s="10">
        <f t="shared" si="6"/>
        <v>0</v>
      </c>
      <c r="L11" s="10">
        <f t="shared" si="7"/>
        <v>0</v>
      </c>
      <c r="M11" s="10">
        <f t="shared" si="8"/>
        <v>0</v>
      </c>
      <c r="N11" s="10">
        <f t="shared" si="9"/>
        <v>0</v>
      </c>
      <c r="O11" s="10">
        <f t="shared" si="10"/>
        <v>0</v>
      </c>
      <c r="P11" s="10">
        <f t="shared" si="11"/>
        <v>0</v>
      </c>
      <c r="Q11" s="10">
        <f t="shared" si="12"/>
        <v>0</v>
      </c>
      <c r="R11" s="10">
        <f t="shared" si="13"/>
        <v>0</v>
      </c>
    </row>
    <row r="12" spans="1:19" x14ac:dyDescent="0.25">
      <c r="A12" s="21">
        <v>8</v>
      </c>
      <c r="B12" s="38"/>
      <c r="C12" s="37"/>
      <c r="D12" s="196"/>
      <c r="E12" s="10">
        <f t="shared" si="0"/>
        <v>0</v>
      </c>
      <c r="F12" s="10">
        <f t="shared" si="1"/>
        <v>0</v>
      </c>
      <c r="G12" s="10">
        <f t="shared" si="2"/>
        <v>0</v>
      </c>
      <c r="H12" s="10">
        <f t="shared" si="3"/>
        <v>0</v>
      </c>
      <c r="I12" s="10">
        <f t="shared" si="4"/>
        <v>0</v>
      </c>
      <c r="J12" s="10">
        <f t="shared" si="5"/>
        <v>0</v>
      </c>
      <c r="K12" s="10">
        <f t="shared" si="6"/>
        <v>0</v>
      </c>
      <c r="L12" s="10">
        <f t="shared" si="7"/>
        <v>0</v>
      </c>
      <c r="M12" s="10">
        <f t="shared" si="8"/>
        <v>0</v>
      </c>
      <c r="N12" s="10">
        <f t="shared" si="9"/>
        <v>0</v>
      </c>
      <c r="O12" s="10">
        <f t="shared" si="10"/>
        <v>0</v>
      </c>
      <c r="P12" s="10">
        <f t="shared" si="11"/>
        <v>0</v>
      </c>
      <c r="Q12" s="10">
        <f t="shared" si="12"/>
        <v>0</v>
      </c>
      <c r="R12" s="10">
        <f t="shared" si="13"/>
        <v>0</v>
      </c>
    </row>
    <row r="13" spans="1:19" x14ac:dyDescent="0.25">
      <c r="A13" s="21">
        <v>9</v>
      </c>
      <c r="B13" s="38"/>
      <c r="C13" s="37"/>
      <c r="D13" s="196"/>
      <c r="E13" s="10">
        <f t="shared" si="0"/>
        <v>0</v>
      </c>
      <c r="F13" s="10">
        <f t="shared" si="1"/>
        <v>0</v>
      </c>
      <c r="G13" s="10">
        <f t="shared" si="2"/>
        <v>0</v>
      </c>
      <c r="H13" s="10">
        <f t="shared" si="3"/>
        <v>0</v>
      </c>
      <c r="I13" s="10">
        <f t="shared" si="4"/>
        <v>0</v>
      </c>
      <c r="J13" s="10">
        <f t="shared" si="5"/>
        <v>0</v>
      </c>
      <c r="K13" s="10">
        <f t="shared" si="6"/>
        <v>0</v>
      </c>
      <c r="L13" s="10">
        <f t="shared" si="7"/>
        <v>0</v>
      </c>
      <c r="M13" s="10">
        <f t="shared" si="8"/>
        <v>0</v>
      </c>
      <c r="N13" s="10">
        <f t="shared" si="9"/>
        <v>0</v>
      </c>
      <c r="O13" s="10">
        <f t="shared" si="10"/>
        <v>0</v>
      </c>
      <c r="P13" s="10">
        <f t="shared" si="11"/>
        <v>0</v>
      </c>
      <c r="Q13" s="10">
        <f t="shared" si="12"/>
        <v>0</v>
      </c>
      <c r="R13" s="10">
        <f t="shared" si="13"/>
        <v>0</v>
      </c>
    </row>
    <row r="14" spans="1:19" x14ac:dyDescent="0.25">
      <c r="A14" s="21">
        <v>10</v>
      </c>
      <c r="B14" s="38"/>
      <c r="C14" s="37"/>
      <c r="D14" s="196"/>
      <c r="E14" s="10">
        <f t="shared" si="0"/>
        <v>0</v>
      </c>
      <c r="F14" s="10">
        <f t="shared" si="1"/>
        <v>0</v>
      </c>
      <c r="G14" s="10">
        <f t="shared" si="2"/>
        <v>0</v>
      </c>
      <c r="H14" s="10">
        <f t="shared" si="3"/>
        <v>0</v>
      </c>
      <c r="I14" s="10">
        <f t="shared" si="4"/>
        <v>0</v>
      </c>
      <c r="J14" s="10">
        <f t="shared" si="5"/>
        <v>0</v>
      </c>
      <c r="K14" s="10">
        <f t="shared" si="6"/>
        <v>0</v>
      </c>
      <c r="L14" s="10">
        <f t="shared" si="7"/>
        <v>0</v>
      </c>
      <c r="M14" s="10">
        <f t="shared" si="8"/>
        <v>0</v>
      </c>
      <c r="N14" s="10">
        <f t="shared" si="9"/>
        <v>0</v>
      </c>
      <c r="O14" s="10">
        <f t="shared" si="10"/>
        <v>0</v>
      </c>
      <c r="P14" s="10">
        <f t="shared" si="11"/>
        <v>0</v>
      </c>
      <c r="Q14" s="10">
        <f t="shared" si="12"/>
        <v>0</v>
      </c>
      <c r="R14" s="10">
        <f t="shared" si="13"/>
        <v>0</v>
      </c>
    </row>
    <row r="15" spans="1:19" x14ac:dyDescent="0.25">
      <c r="A15" s="21">
        <v>11</v>
      </c>
      <c r="B15" s="38"/>
      <c r="C15" s="37"/>
      <c r="D15" s="196"/>
      <c r="E15" s="10">
        <f t="shared" si="0"/>
        <v>0</v>
      </c>
      <c r="F15" s="10">
        <f t="shared" si="1"/>
        <v>0</v>
      </c>
      <c r="G15" s="10">
        <f t="shared" si="2"/>
        <v>0</v>
      </c>
      <c r="H15" s="10">
        <f t="shared" si="3"/>
        <v>0</v>
      </c>
      <c r="I15" s="10">
        <f t="shared" si="4"/>
        <v>0</v>
      </c>
      <c r="J15" s="10">
        <f t="shared" si="5"/>
        <v>0</v>
      </c>
      <c r="K15" s="10">
        <f t="shared" si="6"/>
        <v>0</v>
      </c>
      <c r="L15" s="10">
        <f t="shared" si="7"/>
        <v>0</v>
      </c>
      <c r="M15" s="10">
        <f t="shared" si="8"/>
        <v>0</v>
      </c>
      <c r="N15" s="10">
        <f t="shared" si="9"/>
        <v>0</v>
      </c>
      <c r="O15" s="10">
        <f t="shared" si="10"/>
        <v>0</v>
      </c>
      <c r="P15" s="10">
        <f t="shared" si="11"/>
        <v>0</v>
      </c>
      <c r="Q15" s="10">
        <f t="shared" si="12"/>
        <v>0</v>
      </c>
      <c r="R15" s="10">
        <f t="shared" si="13"/>
        <v>0</v>
      </c>
    </row>
    <row r="16" spans="1:19" x14ac:dyDescent="0.25">
      <c r="A16" s="21">
        <v>12</v>
      </c>
      <c r="B16" s="38"/>
      <c r="C16" s="37"/>
      <c r="D16" s="196"/>
      <c r="E16" s="10">
        <f t="shared" si="0"/>
        <v>0</v>
      </c>
      <c r="F16" s="10">
        <f t="shared" si="1"/>
        <v>0</v>
      </c>
      <c r="G16" s="10">
        <f t="shared" si="2"/>
        <v>0</v>
      </c>
      <c r="H16" s="10">
        <f t="shared" si="3"/>
        <v>0</v>
      </c>
      <c r="I16" s="10">
        <f t="shared" si="4"/>
        <v>0</v>
      </c>
      <c r="J16" s="10">
        <f t="shared" si="5"/>
        <v>0</v>
      </c>
      <c r="K16" s="10">
        <f t="shared" si="6"/>
        <v>0</v>
      </c>
      <c r="L16" s="10">
        <f t="shared" si="7"/>
        <v>0</v>
      </c>
      <c r="M16" s="10">
        <f t="shared" si="8"/>
        <v>0</v>
      </c>
      <c r="N16" s="10">
        <f t="shared" si="9"/>
        <v>0</v>
      </c>
      <c r="O16" s="10">
        <f t="shared" si="10"/>
        <v>0</v>
      </c>
      <c r="P16" s="10">
        <f t="shared" si="11"/>
        <v>0</v>
      </c>
      <c r="Q16" s="10">
        <f t="shared" si="12"/>
        <v>0</v>
      </c>
      <c r="R16" s="10">
        <f t="shared" si="13"/>
        <v>0</v>
      </c>
    </row>
    <row r="17" spans="1:18" x14ac:dyDescent="0.25">
      <c r="A17" s="21">
        <v>13</v>
      </c>
      <c r="B17" s="38"/>
      <c r="C17" s="37"/>
      <c r="D17" s="196"/>
      <c r="E17" s="10">
        <f t="shared" si="0"/>
        <v>0</v>
      </c>
      <c r="F17" s="10">
        <f t="shared" si="1"/>
        <v>0</v>
      </c>
      <c r="G17" s="10">
        <f t="shared" si="2"/>
        <v>0</v>
      </c>
      <c r="H17" s="10">
        <f t="shared" si="3"/>
        <v>0</v>
      </c>
      <c r="I17" s="10">
        <f t="shared" si="4"/>
        <v>0</v>
      </c>
      <c r="J17" s="10">
        <f t="shared" si="5"/>
        <v>0</v>
      </c>
      <c r="K17" s="10">
        <f t="shared" si="6"/>
        <v>0</v>
      </c>
      <c r="L17" s="10">
        <f t="shared" si="7"/>
        <v>0</v>
      </c>
      <c r="M17" s="10">
        <f t="shared" si="8"/>
        <v>0</v>
      </c>
      <c r="N17" s="10">
        <f t="shared" si="9"/>
        <v>0</v>
      </c>
      <c r="O17" s="10">
        <f t="shared" si="10"/>
        <v>0</v>
      </c>
      <c r="P17" s="10">
        <f t="shared" si="11"/>
        <v>0</v>
      </c>
      <c r="Q17" s="10">
        <f t="shared" si="12"/>
        <v>0</v>
      </c>
      <c r="R17" s="10">
        <f t="shared" si="13"/>
        <v>0</v>
      </c>
    </row>
    <row r="18" spans="1:18" x14ac:dyDescent="0.25">
      <c r="A18" s="21">
        <v>14</v>
      </c>
      <c r="B18" s="38"/>
      <c r="C18" s="37"/>
      <c r="D18" s="196"/>
      <c r="E18" s="10">
        <f t="shared" si="0"/>
        <v>0</v>
      </c>
      <c r="F18" s="10">
        <f t="shared" si="1"/>
        <v>0</v>
      </c>
      <c r="G18" s="10">
        <f t="shared" si="2"/>
        <v>0</v>
      </c>
      <c r="H18" s="10">
        <f t="shared" si="3"/>
        <v>0</v>
      </c>
      <c r="I18" s="10">
        <f t="shared" si="4"/>
        <v>0</v>
      </c>
      <c r="J18" s="10">
        <f t="shared" si="5"/>
        <v>0</v>
      </c>
      <c r="K18" s="10">
        <f t="shared" si="6"/>
        <v>0</v>
      </c>
      <c r="L18" s="10">
        <f t="shared" si="7"/>
        <v>0</v>
      </c>
      <c r="M18" s="10">
        <f t="shared" si="8"/>
        <v>0</v>
      </c>
      <c r="N18" s="10">
        <f t="shared" si="9"/>
        <v>0</v>
      </c>
      <c r="O18" s="10">
        <f t="shared" si="10"/>
        <v>0</v>
      </c>
      <c r="P18" s="10">
        <f t="shared" si="11"/>
        <v>0</v>
      </c>
      <c r="Q18" s="10">
        <f t="shared" si="12"/>
        <v>0</v>
      </c>
      <c r="R18" s="10">
        <f t="shared" si="13"/>
        <v>0</v>
      </c>
    </row>
    <row r="19" spans="1:18" x14ac:dyDescent="0.25">
      <c r="A19" s="21">
        <v>15</v>
      </c>
      <c r="B19" s="38"/>
      <c r="C19" s="37"/>
      <c r="D19" s="196"/>
      <c r="E19" s="10">
        <f t="shared" si="0"/>
        <v>0</v>
      </c>
      <c r="F19" s="10">
        <f t="shared" si="1"/>
        <v>0</v>
      </c>
      <c r="G19" s="10">
        <f t="shared" si="2"/>
        <v>0</v>
      </c>
      <c r="H19" s="10">
        <f t="shared" si="3"/>
        <v>0</v>
      </c>
      <c r="I19" s="10">
        <f t="shared" si="4"/>
        <v>0</v>
      </c>
      <c r="J19" s="10">
        <f t="shared" si="5"/>
        <v>0</v>
      </c>
      <c r="K19" s="10">
        <f t="shared" si="6"/>
        <v>0</v>
      </c>
      <c r="L19" s="10">
        <f t="shared" si="7"/>
        <v>0</v>
      </c>
      <c r="M19" s="10">
        <f t="shared" si="8"/>
        <v>0</v>
      </c>
      <c r="N19" s="10">
        <f t="shared" si="9"/>
        <v>0</v>
      </c>
      <c r="O19" s="10">
        <f t="shared" si="10"/>
        <v>0</v>
      </c>
      <c r="P19" s="10">
        <f t="shared" si="11"/>
        <v>0</v>
      </c>
      <c r="Q19" s="10">
        <f t="shared" si="12"/>
        <v>0</v>
      </c>
      <c r="R19" s="10">
        <f t="shared" si="13"/>
        <v>0</v>
      </c>
    </row>
    <row r="20" spans="1:18" x14ac:dyDescent="0.25">
      <c r="A20" s="21">
        <v>16</v>
      </c>
      <c r="B20" s="38"/>
      <c r="C20" s="37"/>
      <c r="D20" s="196"/>
      <c r="E20" s="10">
        <f t="shared" si="0"/>
        <v>0</v>
      </c>
      <c r="F20" s="10">
        <f t="shared" si="1"/>
        <v>0</v>
      </c>
      <c r="G20" s="10">
        <f t="shared" si="2"/>
        <v>0</v>
      </c>
      <c r="H20" s="10">
        <f t="shared" si="3"/>
        <v>0</v>
      </c>
      <c r="I20" s="10">
        <f t="shared" si="4"/>
        <v>0</v>
      </c>
      <c r="J20" s="10">
        <f t="shared" si="5"/>
        <v>0</v>
      </c>
      <c r="K20" s="10">
        <f t="shared" si="6"/>
        <v>0</v>
      </c>
      <c r="L20" s="10">
        <f t="shared" si="7"/>
        <v>0</v>
      </c>
      <c r="M20" s="10">
        <f t="shared" si="8"/>
        <v>0</v>
      </c>
      <c r="N20" s="10">
        <f t="shared" si="9"/>
        <v>0</v>
      </c>
      <c r="O20" s="10">
        <f t="shared" si="10"/>
        <v>0</v>
      </c>
      <c r="P20" s="10">
        <f t="shared" si="11"/>
        <v>0</v>
      </c>
      <c r="Q20" s="10">
        <f t="shared" si="12"/>
        <v>0</v>
      </c>
      <c r="R20" s="10">
        <f t="shared" si="13"/>
        <v>0</v>
      </c>
    </row>
    <row r="21" spans="1:18" x14ac:dyDescent="0.25">
      <c r="A21" s="21">
        <v>17</v>
      </c>
      <c r="B21" s="38"/>
      <c r="C21" s="37"/>
      <c r="D21" s="196"/>
      <c r="E21" s="10">
        <f t="shared" si="0"/>
        <v>0</v>
      </c>
      <c r="F21" s="10">
        <f t="shared" si="1"/>
        <v>0</v>
      </c>
      <c r="G21" s="10">
        <f t="shared" si="2"/>
        <v>0</v>
      </c>
      <c r="H21" s="10">
        <f t="shared" si="3"/>
        <v>0</v>
      </c>
      <c r="I21" s="10">
        <f t="shared" si="4"/>
        <v>0</v>
      </c>
      <c r="J21" s="10">
        <f t="shared" si="5"/>
        <v>0</v>
      </c>
      <c r="K21" s="10">
        <f t="shared" si="6"/>
        <v>0</v>
      </c>
      <c r="L21" s="10">
        <f t="shared" si="7"/>
        <v>0</v>
      </c>
      <c r="M21" s="10">
        <f t="shared" si="8"/>
        <v>0</v>
      </c>
      <c r="N21" s="10">
        <f t="shared" si="9"/>
        <v>0</v>
      </c>
      <c r="O21" s="10">
        <f t="shared" si="10"/>
        <v>0</v>
      </c>
      <c r="P21" s="10">
        <f t="shared" si="11"/>
        <v>0</v>
      </c>
      <c r="Q21" s="10">
        <f t="shared" si="12"/>
        <v>0</v>
      </c>
      <c r="R21" s="10">
        <f t="shared" si="13"/>
        <v>0</v>
      </c>
    </row>
    <row r="22" spans="1:18" x14ac:dyDescent="0.25">
      <c r="A22" s="21">
        <v>18</v>
      </c>
      <c r="B22" s="38"/>
      <c r="C22" s="37"/>
      <c r="D22" s="196"/>
      <c r="E22" s="10">
        <f t="shared" si="0"/>
        <v>0</v>
      </c>
      <c r="F22" s="10">
        <f t="shared" si="1"/>
        <v>0</v>
      </c>
      <c r="G22" s="10">
        <f t="shared" si="2"/>
        <v>0</v>
      </c>
      <c r="H22" s="10">
        <f t="shared" si="3"/>
        <v>0</v>
      </c>
      <c r="I22" s="10">
        <f t="shared" si="4"/>
        <v>0</v>
      </c>
      <c r="J22" s="10">
        <f t="shared" si="5"/>
        <v>0</v>
      </c>
      <c r="K22" s="10">
        <f t="shared" si="6"/>
        <v>0</v>
      </c>
      <c r="L22" s="10">
        <f t="shared" si="7"/>
        <v>0</v>
      </c>
      <c r="M22" s="10">
        <f t="shared" si="8"/>
        <v>0</v>
      </c>
      <c r="N22" s="10">
        <f t="shared" si="9"/>
        <v>0</v>
      </c>
      <c r="O22" s="10">
        <f t="shared" si="10"/>
        <v>0</v>
      </c>
      <c r="P22" s="10">
        <f t="shared" si="11"/>
        <v>0</v>
      </c>
      <c r="Q22" s="10">
        <f t="shared" si="12"/>
        <v>0</v>
      </c>
      <c r="R22" s="10">
        <f t="shared" si="13"/>
        <v>0</v>
      </c>
    </row>
    <row r="23" spans="1:18" x14ac:dyDescent="0.25">
      <c r="A23" s="21">
        <v>19</v>
      </c>
      <c r="B23" s="38"/>
      <c r="C23" s="37"/>
      <c r="D23" s="196"/>
      <c r="E23" s="10">
        <f t="shared" si="0"/>
        <v>0</v>
      </c>
      <c r="F23" s="10">
        <f t="shared" si="1"/>
        <v>0</v>
      </c>
      <c r="G23" s="10">
        <f t="shared" si="2"/>
        <v>0</v>
      </c>
      <c r="H23" s="10">
        <f t="shared" si="3"/>
        <v>0</v>
      </c>
      <c r="I23" s="10">
        <f t="shared" si="4"/>
        <v>0</v>
      </c>
      <c r="J23" s="10">
        <f t="shared" si="5"/>
        <v>0</v>
      </c>
      <c r="K23" s="10">
        <f t="shared" si="6"/>
        <v>0</v>
      </c>
      <c r="L23" s="10">
        <f t="shared" si="7"/>
        <v>0</v>
      </c>
      <c r="M23" s="10">
        <f t="shared" si="8"/>
        <v>0</v>
      </c>
      <c r="N23" s="10">
        <f t="shared" si="9"/>
        <v>0</v>
      </c>
      <c r="O23" s="10">
        <f t="shared" si="10"/>
        <v>0</v>
      </c>
      <c r="P23" s="10">
        <f t="shared" si="11"/>
        <v>0</v>
      </c>
      <c r="Q23" s="10">
        <f t="shared" si="12"/>
        <v>0</v>
      </c>
      <c r="R23" s="10">
        <f t="shared" si="13"/>
        <v>0</v>
      </c>
    </row>
    <row r="24" spans="1:18" x14ac:dyDescent="0.25">
      <c r="A24" s="21">
        <v>20</v>
      </c>
      <c r="B24" s="38"/>
      <c r="C24" s="37"/>
      <c r="D24" s="196"/>
      <c r="E24" s="10">
        <f t="shared" si="0"/>
        <v>0</v>
      </c>
      <c r="F24" s="10">
        <f t="shared" si="1"/>
        <v>0</v>
      </c>
      <c r="G24" s="10">
        <f t="shared" si="2"/>
        <v>0</v>
      </c>
      <c r="H24" s="10">
        <f t="shared" si="3"/>
        <v>0</v>
      </c>
      <c r="I24" s="10">
        <f t="shared" si="4"/>
        <v>0</v>
      </c>
      <c r="J24" s="10">
        <f t="shared" si="5"/>
        <v>0</v>
      </c>
      <c r="K24" s="10">
        <f t="shared" si="6"/>
        <v>0</v>
      </c>
      <c r="L24" s="10">
        <f t="shared" si="7"/>
        <v>0</v>
      </c>
      <c r="M24" s="10">
        <f t="shared" si="8"/>
        <v>0</v>
      </c>
      <c r="N24" s="10">
        <f t="shared" si="9"/>
        <v>0</v>
      </c>
      <c r="O24" s="10">
        <f t="shared" si="10"/>
        <v>0</v>
      </c>
      <c r="P24" s="10">
        <f t="shared" si="11"/>
        <v>0</v>
      </c>
      <c r="Q24" s="10">
        <f t="shared" si="12"/>
        <v>0</v>
      </c>
      <c r="R24" s="10">
        <f t="shared" si="13"/>
        <v>0</v>
      </c>
    </row>
    <row r="25" spans="1:18" x14ac:dyDescent="0.25">
      <c r="A25" s="21">
        <v>21</v>
      </c>
      <c r="B25" s="38"/>
      <c r="C25" s="37"/>
      <c r="D25" s="196"/>
      <c r="E25" s="10">
        <f t="shared" si="0"/>
        <v>0</v>
      </c>
      <c r="F25" s="10">
        <f t="shared" si="1"/>
        <v>0</v>
      </c>
      <c r="G25" s="10">
        <f t="shared" si="2"/>
        <v>0</v>
      </c>
      <c r="H25" s="10">
        <f t="shared" si="3"/>
        <v>0</v>
      </c>
      <c r="I25" s="10">
        <f t="shared" si="4"/>
        <v>0</v>
      </c>
      <c r="J25" s="10">
        <f t="shared" si="5"/>
        <v>0</v>
      </c>
      <c r="K25" s="10">
        <f t="shared" si="6"/>
        <v>0</v>
      </c>
      <c r="L25" s="10">
        <f t="shared" si="7"/>
        <v>0</v>
      </c>
      <c r="M25" s="10">
        <f t="shared" si="8"/>
        <v>0</v>
      </c>
      <c r="N25" s="10">
        <f t="shared" si="9"/>
        <v>0</v>
      </c>
      <c r="O25" s="10">
        <f t="shared" si="10"/>
        <v>0</v>
      </c>
      <c r="P25" s="10">
        <f t="shared" si="11"/>
        <v>0</v>
      </c>
      <c r="Q25" s="10">
        <f t="shared" si="12"/>
        <v>0</v>
      </c>
      <c r="R25" s="10">
        <f t="shared" si="13"/>
        <v>0</v>
      </c>
    </row>
    <row r="26" spans="1:18" x14ac:dyDescent="0.25">
      <c r="A26" s="21">
        <v>22</v>
      </c>
      <c r="B26" s="38"/>
      <c r="C26" s="37"/>
      <c r="D26" s="196"/>
      <c r="E26" s="10">
        <f t="shared" si="0"/>
        <v>0</v>
      </c>
      <c r="F26" s="10">
        <f t="shared" si="1"/>
        <v>0</v>
      </c>
      <c r="G26" s="10">
        <f t="shared" si="2"/>
        <v>0</v>
      </c>
      <c r="H26" s="10">
        <f t="shared" si="3"/>
        <v>0</v>
      </c>
      <c r="I26" s="10">
        <f t="shared" si="4"/>
        <v>0</v>
      </c>
      <c r="J26" s="10">
        <f t="shared" si="5"/>
        <v>0</v>
      </c>
      <c r="K26" s="10">
        <f t="shared" si="6"/>
        <v>0</v>
      </c>
      <c r="L26" s="10">
        <f t="shared" si="7"/>
        <v>0</v>
      </c>
      <c r="M26" s="10">
        <f t="shared" si="8"/>
        <v>0</v>
      </c>
      <c r="N26" s="10">
        <f t="shared" si="9"/>
        <v>0</v>
      </c>
      <c r="O26" s="10">
        <f t="shared" si="10"/>
        <v>0</v>
      </c>
      <c r="P26" s="10">
        <f t="shared" si="11"/>
        <v>0</v>
      </c>
      <c r="Q26" s="10">
        <f t="shared" si="12"/>
        <v>0</v>
      </c>
      <c r="R26" s="10">
        <f t="shared" si="13"/>
        <v>0</v>
      </c>
    </row>
    <row r="27" spans="1:18" x14ac:dyDescent="0.25">
      <c r="A27" s="21">
        <v>23</v>
      </c>
      <c r="B27" s="38"/>
      <c r="C27" s="37"/>
      <c r="D27" s="196"/>
      <c r="E27" s="10">
        <f t="shared" si="0"/>
        <v>0</v>
      </c>
      <c r="F27" s="10">
        <f t="shared" si="1"/>
        <v>0</v>
      </c>
      <c r="G27" s="10">
        <f t="shared" si="2"/>
        <v>0</v>
      </c>
      <c r="H27" s="10">
        <f t="shared" si="3"/>
        <v>0</v>
      </c>
      <c r="I27" s="10">
        <f t="shared" si="4"/>
        <v>0</v>
      </c>
      <c r="J27" s="10">
        <f t="shared" si="5"/>
        <v>0</v>
      </c>
      <c r="K27" s="10">
        <f t="shared" si="6"/>
        <v>0</v>
      </c>
      <c r="L27" s="10">
        <f t="shared" si="7"/>
        <v>0</v>
      </c>
      <c r="M27" s="10">
        <f t="shared" si="8"/>
        <v>0</v>
      </c>
      <c r="N27" s="10">
        <f t="shared" si="9"/>
        <v>0</v>
      </c>
      <c r="O27" s="10">
        <f t="shared" si="10"/>
        <v>0</v>
      </c>
      <c r="P27" s="10">
        <f t="shared" si="11"/>
        <v>0</v>
      </c>
      <c r="Q27" s="10">
        <f t="shared" si="12"/>
        <v>0</v>
      </c>
      <c r="R27" s="10">
        <f t="shared" si="13"/>
        <v>0</v>
      </c>
    </row>
    <row r="28" spans="1:18" x14ac:dyDescent="0.25">
      <c r="A28" s="21">
        <v>24</v>
      </c>
      <c r="B28" s="38"/>
      <c r="C28" s="37"/>
      <c r="D28" s="196"/>
      <c r="E28" s="10">
        <f t="shared" si="0"/>
        <v>0</v>
      </c>
      <c r="F28" s="10">
        <f t="shared" si="1"/>
        <v>0</v>
      </c>
      <c r="G28" s="10">
        <f t="shared" si="2"/>
        <v>0</v>
      </c>
      <c r="H28" s="10">
        <f t="shared" si="3"/>
        <v>0</v>
      </c>
      <c r="I28" s="10">
        <f t="shared" si="4"/>
        <v>0</v>
      </c>
      <c r="J28" s="10">
        <f t="shared" si="5"/>
        <v>0</v>
      </c>
      <c r="K28" s="10">
        <f t="shared" si="6"/>
        <v>0</v>
      </c>
      <c r="L28" s="10">
        <f t="shared" si="7"/>
        <v>0</v>
      </c>
      <c r="M28" s="10">
        <f t="shared" si="8"/>
        <v>0</v>
      </c>
      <c r="N28" s="10">
        <f t="shared" si="9"/>
        <v>0</v>
      </c>
      <c r="O28" s="10">
        <f t="shared" si="10"/>
        <v>0</v>
      </c>
      <c r="P28" s="10">
        <f t="shared" si="11"/>
        <v>0</v>
      </c>
      <c r="Q28" s="10">
        <f t="shared" si="12"/>
        <v>0</v>
      </c>
      <c r="R28" s="10">
        <f t="shared" si="13"/>
        <v>0</v>
      </c>
    </row>
    <row r="29" spans="1:18" x14ac:dyDescent="0.25">
      <c r="A29" s="21">
        <v>25</v>
      </c>
      <c r="B29" s="38"/>
      <c r="C29" s="37"/>
      <c r="D29" s="196"/>
      <c r="E29" s="10">
        <f t="shared" si="0"/>
        <v>0</v>
      </c>
      <c r="F29" s="10">
        <f t="shared" si="1"/>
        <v>0</v>
      </c>
      <c r="G29" s="10">
        <f t="shared" si="2"/>
        <v>0</v>
      </c>
      <c r="H29" s="10">
        <f t="shared" si="3"/>
        <v>0</v>
      </c>
      <c r="I29" s="10">
        <f t="shared" si="4"/>
        <v>0</v>
      </c>
      <c r="J29" s="10">
        <f t="shared" si="5"/>
        <v>0</v>
      </c>
      <c r="K29" s="10">
        <f t="shared" si="6"/>
        <v>0</v>
      </c>
      <c r="L29" s="10">
        <f t="shared" si="7"/>
        <v>0</v>
      </c>
      <c r="M29" s="10">
        <f t="shared" si="8"/>
        <v>0</v>
      </c>
      <c r="N29" s="10">
        <f t="shared" si="9"/>
        <v>0</v>
      </c>
      <c r="O29" s="10">
        <f t="shared" si="10"/>
        <v>0</v>
      </c>
      <c r="P29" s="10">
        <f t="shared" si="11"/>
        <v>0</v>
      </c>
      <c r="Q29" s="10">
        <f t="shared" si="12"/>
        <v>0</v>
      </c>
      <c r="R29" s="10">
        <f t="shared" si="13"/>
        <v>0</v>
      </c>
    </row>
    <row r="30" spans="1:18" x14ac:dyDescent="0.25">
      <c r="A30" s="21">
        <v>26</v>
      </c>
      <c r="B30" s="38"/>
      <c r="C30" s="37"/>
      <c r="D30" s="196"/>
      <c r="E30" s="10">
        <f t="shared" si="0"/>
        <v>0</v>
      </c>
      <c r="F30" s="10">
        <f t="shared" si="1"/>
        <v>0</v>
      </c>
      <c r="G30" s="10">
        <f t="shared" si="2"/>
        <v>0</v>
      </c>
      <c r="H30" s="10">
        <f t="shared" si="3"/>
        <v>0</v>
      </c>
      <c r="I30" s="10">
        <f t="shared" si="4"/>
        <v>0</v>
      </c>
      <c r="J30" s="10">
        <f t="shared" si="5"/>
        <v>0</v>
      </c>
      <c r="K30" s="10">
        <f t="shared" si="6"/>
        <v>0</v>
      </c>
      <c r="L30" s="10">
        <f t="shared" si="7"/>
        <v>0</v>
      </c>
      <c r="M30" s="10">
        <f t="shared" si="8"/>
        <v>0</v>
      </c>
      <c r="N30" s="10">
        <f t="shared" si="9"/>
        <v>0</v>
      </c>
      <c r="O30" s="10">
        <f t="shared" si="10"/>
        <v>0</v>
      </c>
      <c r="P30" s="10">
        <f t="shared" si="11"/>
        <v>0</v>
      </c>
      <c r="Q30" s="10">
        <f t="shared" si="12"/>
        <v>0</v>
      </c>
      <c r="R30" s="10">
        <f t="shared" si="13"/>
        <v>0</v>
      </c>
    </row>
    <row r="31" spans="1:18" x14ac:dyDescent="0.25">
      <c r="A31" s="21">
        <v>27</v>
      </c>
      <c r="B31" s="38"/>
      <c r="C31" s="37"/>
      <c r="D31" s="196"/>
      <c r="E31" s="10">
        <f t="shared" si="0"/>
        <v>0</v>
      </c>
      <c r="F31" s="10">
        <f t="shared" si="1"/>
        <v>0</v>
      </c>
      <c r="G31" s="10">
        <f t="shared" si="2"/>
        <v>0</v>
      </c>
      <c r="H31" s="10">
        <f t="shared" si="3"/>
        <v>0</v>
      </c>
      <c r="I31" s="10">
        <f t="shared" si="4"/>
        <v>0</v>
      </c>
      <c r="J31" s="10">
        <f t="shared" si="5"/>
        <v>0</v>
      </c>
      <c r="K31" s="10">
        <f t="shared" si="6"/>
        <v>0</v>
      </c>
      <c r="L31" s="10">
        <f t="shared" si="7"/>
        <v>0</v>
      </c>
      <c r="M31" s="10">
        <f t="shared" si="8"/>
        <v>0</v>
      </c>
      <c r="N31" s="10">
        <f t="shared" si="9"/>
        <v>0</v>
      </c>
      <c r="O31" s="10">
        <f t="shared" si="10"/>
        <v>0</v>
      </c>
      <c r="P31" s="10">
        <f t="shared" si="11"/>
        <v>0</v>
      </c>
      <c r="Q31" s="10">
        <f t="shared" si="12"/>
        <v>0</v>
      </c>
      <c r="R31" s="10">
        <f t="shared" si="13"/>
        <v>0</v>
      </c>
    </row>
    <row r="32" spans="1:18" x14ac:dyDescent="0.25">
      <c r="A32" s="21">
        <v>28</v>
      </c>
      <c r="B32" s="38"/>
      <c r="C32" s="37"/>
      <c r="D32" s="196"/>
      <c r="E32" s="10">
        <f t="shared" si="0"/>
        <v>0</v>
      </c>
      <c r="F32" s="10">
        <f t="shared" si="1"/>
        <v>0</v>
      </c>
      <c r="G32" s="10">
        <f t="shared" si="2"/>
        <v>0</v>
      </c>
      <c r="H32" s="10">
        <f t="shared" si="3"/>
        <v>0</v>
      </c>
      <c r="I32" s="10">
        <f t="shared" si="4"/>
        <v>0</v>
      </c>
      <c r="J32" s="10">
        <f t="shared" si="5"/>
        <v>0</v>
      </c>
      <c r="K32" s="10">
        <f t="shared" si="6"/>
        <v>0</v>
      </c>
      <c r="L32" s="10">
        <f t="shared" si="7"/>
        <v>0</v>
      </c>
      <c r="M32" s="10">
        <f t="shared" si="8"/>
        <v>0</v>
      </c>
      <c r="N32" s="10">
        <f t="shared" si="9"/>
        <v>0</v>
      </c>
      <c r="O32" s="10">
        <f t="shared" si="10"/>
        <v>0</v>
      </c>
      <c r="P32" s="10">
        <f t="shared" si="11"/>
        <v>0</v>
      </c>
      <c r="Q32" s="10">
        <f t="shared" si="12"/>
        <v>0</v>
      </c>
      <c r="R32" s="10">
        <f t="shared" si="13"/>
        <v>0</v>
      </c>
    </row>
    <row r="33" spans="1:18" x14ac:dyDescent="0.25">
      <c r="A33" s="21">
        <v>29</v>
      </c>
      <c r="B33" s="38"/>
      <c r="C33" s="37"/>
      <c r="D33" s="196"/>
      <c r="E33" s="10">
        <f t="shared" si="0"/>
        <v>0</v>
      </c>
      <c r="F33" s="10">
        <f t="shared" si="1"/>
        <v>0</v>
      </c>
      <c r="G33" s="10">
        <f t="shared" si="2"/>
        <v>0</v>
      </c>
      <c r="H33" s="10">
        <f t="shared" si="3"/>
        <v>0</v>
      </c>
      <c r="I33" s="10">
        <f t="shared" si="4"/>
        <v>0</v>
      </c>
      <c r="J33" s="10">
        <f t="shared" si="5"/>
        <v>0</v>
      </c>
      <c r="K33" s="10">
        <f t="shared" si="6"/>
        <v>0</v>
      </c>
      <c r="L33" s="10">
        <f t="shared" si="7"/>
        <v>0</v>
      </c>
      <c r="M33" s="10">
        <f t="shared" si="8"/>
        <v>0</v>
      </c>
      <c r="N33" s="10">
        <f t="shared" si="9"/>
        <v>0</v>
      </c>
      <c r="O33" s="10">
        <f t="shared" si="10"/>
        <v>0</v>
      </c>
      <c r="P33" s="10">
        <f t="shared" si="11"/>
        <v>0</v>
      </c>
      <c r="Q33" s="10">
        <f t="shared" si="12"/>
        <v>0</v>
      </c>
      <c r="R33" s="10">
        <f t="shared" si="13"/>
        <v>0</v>
      </c>
    </row>
    <row r="34" spans="1:18" x14ac:dyDescent="0.25">
      <c r="A34" s="21">
        <v>30</v>
      </c>
      <c r="B34" s="38"/>
      <c r="C34" s="37"/>
      <c r="D34" s="196"/>
      <c r="E34" s="10">
        <f t="shared" si="0"/>
        <v>0</v>
      </c>
      <c r="F34" s="10">
        <f t="shared" si="1"/>
        <v>0</v>
      </c>
      <c r="G34" s="10">
        <f t="shared" si="2"/>
        <v>0</v>
      </c>
      <c r="H34" s="10">
        <f t="shared" si="3"/>
        <v>0</v>
      </c>
      <c r="I34" s="10">
        <f t="shared" si="4"/>
        <v>0</v>
      </c>
      <c r="J34" s="10">
        <f t="shared" si="5"/>
        <v>0</v>
      </c>
      <c r="K34" s="10">
        <f t="shared" si="6"/>
        <v>0</v>
      </c>
      <c r="L34" s="10">
        <f t="shared" si="7"/>
        <v>0</v>
      </c>
      <c r="M34" s="10">
        <f t="shared" si="8"/>
        <v>0</v>
      </c>
      <c r="N34" s="10">
        <f t="shared" si="9"/>
        <v>0</v>
      </c>
      <c r="O34" s="10">
        <f t="shared" si="10"/>
        <v>0</v>
      </c>
      <c r="P34" s="10">
        <f t="shared" si="11"/>
        <v>0</v>
      </c>
      <c r="Q34" s="10">
        <f t="shared" si="12"/>
        <v>0</v>
      </c>
      <c r="R34" s="10">
        <f t="shared" si="13"/>
        <v>0</v>
      </c>
    </row>
    <row r="35" spans="1:18" x14ac:dyDescent="0.25">
      <c r="A35" s="21">
        <v>31</v>
      </c>
      <c r="B35" s="38"/>
      <c r="C35" s="37"/>
      <c r="D35" s="196"/>
      <c r="E35" s="10">
        <f t="shared" si="0"/>
        <v>0</v>
      </c>
      <c r="F35" s="10">
        <f t="shared" si="1"/>
        <v>0</v>
      </c>
      <c r="G35" s="10">
        <f t="shared" si="2"/>
        <v>0</v>
      </c>
      <c r="H35" s="10">
        <f t="shared" si="3"/>
        <v>0</v>
      </c>
      <c r="I35" s="10">
        <f t="shared" si="4"/>
        <v>0</v>
      </c>
      <c r="J35" s="10">
        <f t="shared" si="5"/>
        <v>0</v>
      </c>
      <c r="K35" s="10">
        <f t="shared" si="6"/>
        <v>0</v>
      </c>
      <c r="L35" s="10">
        <f t="shared" si="7"/>
        <v>0</v>
      </c>
      <c r="M35" s="10">
        <f t="shared" si="8"/>
        <v>0</v>
      </c>
      <c r="N35" s="10">
        <f t="shared" si="9"/>
        <v>0</v>
      </c>
      <c r="O35" s="10">
        <f t="shared" si="10"/>
        <v>0</v>
      </c>
      <c r="P35" s="10">
        <f t="shared" si="11"/>
        <v>0</v>
      </c>
      <c r="Q35" s="10">
        <f t="shared" si="12"/>
        <v>0</v>
      </c>
      <c r="R35" s="10">
        <f t="shared" si="13"/>
        <v>0</v>
      </c>
    </row>
    <row r="36" spans="1:18" x14ac:dyDescent="0.25">
      <c r="A36" s="21">
        <v>32</v>
      </c>
      <c r="B36" s="38"/>
      <c r="C36" s="37"/>
      <c r="D36" s="196"/>
      <c r="E36" s="10">
        <f t="shared" si="0"/>
        <v>0</v>
      </c>
      <c r="F36" s="10">
        <f t="shared" si="1"/>
        <v>0</v>
      </c>
      <c r="G36" s="10">
        <f t="shared" si="2"/>
        <v>0</v>
      </c>
      <c r="H36" s="10">
        <f t="shared" si="3"/>
        <v>0</v>
      </c>
      <c r="I36" s="10">
        <f t="shared" si="4"/>
        <v>0</v>
      </c>
      <c r="J36" s="10">
        <f t="shared" si="5"/>
        <v>0</v>
      </c>
      <c r="K36" s="10">
        <f t="shared" si="6"/>
        <v>0</v>
      </c>
      <c r="L36" s="10">
        <f t="shared" si="7"/>
        <v>0</v>
      </c>
      <c r="M36" s="10">
        <f t="shared" si="8"/>
        <v>0</v>
      </c>
      <c r="N36" s="10">
        <f t="shared" si="9"/>
        <v>0</v>
      </c>
      <c r="O36" s="10">
        <f t="shared" si="10"/>
        <v>0</v>
      </c>
      <c r="P36" s="10">
        <f t="shared" si="11"/>
        <v>0</v>
      </c>
      <c r="Q36" s="10">
        <f t="shared" si="12"/>
        <v>0</v>
      </c>
      <c r="R36" s="10">
        <f t="shared" si="13"/>
        <v>0</v>
      </c>
    </row>
    <row r="37" spans="1:18" x14ac:dyDescent="0.25">
      <c r="A37" s="21">
        <v>33</v>
      </c>
      <c r="B37" s="38"/>
      <c r="C37" s="37"/>
      <c r="D37" s="196"/>
      <c r="E37" s="10">
        <f t="shared" si="0"/>
        <v>0</v>
      </c>
      <c r="F37" s="10">
        <f t="shared" si="1"/>
        <v>0</v>
      </c>
      <c r="G37" s="10">
        <f t="shared" si="2"/>
        <v>0</v>
      </c>
      <c r="H37" s="10">
        <f t="shared" si="3"/>
        <v>0</v>
      </c>
      <c r="I37" s="10">
        <f t="shared" si="4"/>
        <v>0</v>
      </c>
      <c r="J37" s="10">
        <f t="shared" si="5"/>
        <v>0</v>
      </c>
      <c r="K37" s="10">
        <f t="shared" si="6"/>
        <v>0</v>
      </c>
      <c r="L37" s="10">
        <f t="shared" si="7"/>
        <v>0</v>
      </c>
      <c r="M37" s="10">
        <f t="shared" si="8"/>
        <v>0</v>
      </c>
      <c r="N37" s="10">
        <f t="shared" si="9"/>
        <v>0</v>
      </c>
      <c r="O37" s="10">
        <f t="shared" si="10"/>
        <v>0</v>
      </c>
      <c r="P37" s="10">
        <f t="shared" si="11"/>
        <v>0</v>
      </c>
      <c r="Q37" s="10">
        <f t="shared" si="12"/>
        <v>0</v>
      </c>
      <c r="R37" s="10">
        <f t="shared" si="13"/>
        <v>0</v>
      </c>
    </row>
    <row r="38" spans="1:18" x14ac:dyDescent="0.25">
      <c r="A38" s="21">
        <v>34</v>
      </c>
      <c r="B38" s="38"/>
      <c r="C38" s="37"/>
      <c r="D38" s="196"/>
      <c r="E38" s="10">
        <f t="shared" si="0"/>
        <v>0</v>
      </c>
      <c r="F38" s="10">
        <f t="shared" si="1"/>
        <v>0</v>
      </c>
      <c r="G38" s="10">
        <f t="shared" si="2"/>
        <v>0</v>
      </c>
      <c r="H38" s="10">
        <f t="shared" si="3"/>
        <v>0</v>
      </c>
      <c r="I38" s="10">
        <f t="shared" si="4"/>
        <v>0</v>
      </c>
      <c r="J38" s="10">
        <f t="shared" si="5"/>
        <v>0</v>
      </c>
      <c r="K38" s="10">
        <f t="shared" si="6"/>
        <v>0</v>
      </c>
      <c r="L38" s="10">
        <f t="shared" si="7"/>
        <v>0</v>
      </c>
      <c r="M38" s="10">
        <f t="shared" si="8"/>
        <v>0</v>
      </c>
      <c r="N38" s="10">
        <f t="shared" si="9"/>
        <v>0</v>
      </c>
      <c r="O38" s="10">
        <f t="shared" si="10"/>
        <v>0</v>
      </c>
      <c r="P38" s="10">
        <f t="shared" si="11"/>
        <v>0</v>
      </c>
      <c r="Q38" s="10">
        <f t="shared" si="12"/>
        <v>0</v>
      </c>
      <c r="R38" s="10">
        <f t="shared" si="13"/>
        <v>0</v>
      </c>
    </row>
    <row r="39" spans="1:18" x14ac:dyDescent="0.25">
      <c r="A39" s="21">
        <v>35</v>
      </c>
      <c r="B39" s="38"/>
      <c r="C39" s="37"/>
      <c r="D39" s="196"/>
      <c r="E39" s="10">
        <f t="shared" si="0"/>
        <v>0</v>
      </c>
      <c r="F39" s="10">
        <f t="shared" si="1"/>
        <v>0</v>
      </c>
      <c r="G39" s="10">
        <f t="shared" si="2"/>
        <v>0</v>
      </c>
      <c r="H39" s="10">
        <f t="shared" si="3"/>
        <v>0</v>
      </c>
      <c r="I39" s="10">
        <f t="shared" si="4"/>
        <v>0</v>
      </c>
      <c r="J39" s="10">
        <f t="shared" si="5"/>
        <v>0</v>
      </c>
      <c r="K39" s="10">
        <f t="shared" si="6"/>
        <v>0</v>
      </c>
      <c r="L39" s="10">
        <f t="shared" si="7"/>
        <v>0</v>
      </c>
      <c r="M39" s="10">
        <f t="shared" si="8"/>
        <v>0</v>
      </c>
      <c r="N39" s="10">
        <f t="shared" si="9"/>
        <v>0</v>
      </c>
      <c r="O39" s="10">
        <f t="shared" si="10"/>
        <v>0</v>
      </c>
      <c r="P39" s="10">
        <f t="shared" si="11"/>
        <v>0</v>
      </c>
      <c r="Q39" s="10">
        <f t="shared" si="12"/>
        <v>0</v>
      </c>
      <c r="R39" s="10">
        <f t="shared" si="13"/>
        <v>0</v>
      </c>
    </row>
    <row r="40" spans="1:18" x14ac:dyDescent="0.25">
      <c r="A40" s="21">
        <v>36</v>
      </c>
      <c r="B40" s="38"/>
      <c r="C40" s="37"/>
      <c r="D40" s="196"/>
      <c r="E40" s="10">
        <f t="shared" si="0"/>
        <v>0</v>
      </c>
      <c r="F40" s="10">
        <f t="shared" si="1"/>
        <v>0</v>
      </c>
      <c r="G40" s="10">
        <f t="shared" si="2"/>
        <v>0</v>
      </c>
      <c r="H40" s="10">
        <f t="shared" si="3"/>
        <v>0</v>
      </c>
      <c r="I40" s="10">
        <f t="shared" si="4"/>
        <v>0</v>
      </c>
      <c r="J40" s="10">
        <f t="shared" si="5"/>
        <v>0</v>
      </c>
      <c r="K40" s="10">
        <f t="shared" si="6"/>
        <v>0</v>
      </c>
      <c r="L40" s="10">
        <f t="shared" si="7"/>
        <v>0</v>
      </c>
      <c r="M40" s="10">
        <f t="shared" si="8"/>
        <v>0</v>
      </c>
      <c r="N40" s="10">
        <f t="shared" si="9"/>
        <v>0</v>
      </c>
      <c r="O40" s="10">
        <f t="shared" si="10"/>
        <v>0</v>
      </c>
      <c r="P40" s="10">
        <f t="shared" si="11"/>
        <v>0</v>
      </c>
      <c r="Q40" s="10">
        <f t="shared" si="12"/>
        <v>0</v>
      </c>
      <c r="R40" s="10">
        <f t="shared" si="13"/>
        <v>0</v>
      </c>
    </row>
    <row r="41" spans="1:18" x14ac:dyDescent="0.25">
      <c r="A41" s="21">
        <v>37</v>
      </c>
      <c r="B41" s="38"/>
      <c r="C41" s="37"/>
      <c r="D41" s="196"/>
      <c r="E41" s="10">
        <f t="shared" si="0"/>
        <v>0</v>
      </c>
      <c r="F41" s="10">
        <f t="shared" si="1"/>
        <v>0</v>
      </c>
      <c r="G41" s="10">
        <f t="shared" si="2"/>
        <v>0</v>
      </c>
      <c r="H41" s="10">
        <f t="shared" si="3"/>
        <v>0</v>
      </c>
      <c r="I41" s="10">
        <f t="shared" si="4"/>
        <v>0</v>
      </c>
      <c r="J41" s="10">
        <f t="shared" si="5"/>
        <v>0</v>
      </c>
      <c r="K41" s="10">
        <f t="shared" si="6"/>
        <v>0</v>
      </c>
      <c r="L41" s="10">
        <f t="shared" si="7"/>
        <v>0</v>
      </c>
      <c r="M41" s="10">
        <f t="shared" si="8"/>
        <v>0</v>
      </c>
      <c r="N41" s="10">
        <f t="shared" si="9"/>
        <v>0</v>
      </c>
      <c r="O41" s="10">
        <f t="shared" si="10"/>
        <v>0</v>
      </c>
      <c r="P41" s="10">
        <f t="shared" si="11"/>
        <v>0</v>
      </c>
      <c r="Q41" s="10">
        <f t="shared" si="12"/>
        <v>0</v>
      </c>
      <c r="R41" s="10">
        <f t="shared" si="13"/>
        <v>0</v>
      </c>
    </row>
    <row r="42" spans="1:18" x14ac:dyDescent="0.25">
      <c r="A42" s="21">
        <v>38</v>
      </c>
      <c r="B42" s="38"/>
      <c r="C42" s="37"/>
      <c r="D42" s="196"/>
      <c r="E42" s="10">
        <f t="shared" si="0"/>
        <v>0</v>
      </c>
      <c r="F42" s="10">
        <f t="shared" si="1"/>
        <v>0</v>
      </c>
      <c r="G42" s="10">
        <f t="shared" si="2"/>
        <v>0</v>
      </c>
      <c r="H42" s="10">
        <f t="shared" si="3"/>
        <v>0</v>
      </c>
      <c r="I42" s="10">
        <f t="shared" si="4"/>
        <v>0</v>
      </c>
      <c r="J42" s="10">
        <f t="shared" si="5"/>
        <v>0</v>
      </c>
      <c r="K42" s="10">
        <f t="shared" si="6"/>
        <v>0</v>
      </c>
      <c r="L42" s="10">
        <f t="shared" si="7"/>
        <v>0</v>
      </c>
      <c r="M42" s="10">
        <f t="shared" si="8"/>
        <v>0</v>
      </c>
      <c r="N42" s="10">
        <f t="shared" si="9"/>
        <v>0</v>
      </c>
      <c r="O42" s="10">
        <f t="shared" si="10"/>
        <v>0</v>
      </c>
      <c r="P42" s="10">
        <f t="shared" si="11"/>
        <v>0</v>
      </c>
      <c r="Q42" s="10">
        <f t="shared" si="12"/>
        <v>0</v>
      </c>
      <c r="R42" s="10">
        <f t="shared" si="13"/>
        <v>0</v>
      </c>
    </row>
    <row r="43" spans="1:18" x14ac:dyDescent="0.25">
      <c r="A43" s="21">
        <v>39</v>
      </c>
      <c r="B43" s="38"/>
      <c r="C43" s="37"/>
      <c r="D43" s="196"/>
      <c r="E43" s="10">
        <f t="shared" si="0"/>
        <v>0</v>
      </c>
      <c r="F43" s="10">
        <f t="shared" si="1"/>
        <v>0</v>
      </c>
      <c r="G43" s="10">
        <f t="shared" si="2"/>
        <v>0</v>
      </c>
      <c r="H43" s="10">
        <f t="shared" si="3"/>
        <v>0</v>
      </c>
      <c r="I43" s="10">
        <f t="shared" si="4"/>
        <v>0</v>
      </c>
      <c r="J43" s="10">
        <f t="shared" si="5"/>
        <v>0</v>
      </c>
      <c r="K43" s="10">
        <f t="shared" si="6"/>
        <v>0</v>
      </c>
      <c r="L43" s="10">
        <f t="shared" si="7"/>
        <v>0</v>
      </c>
      <c r="M43" s="10">
        <f t="shared" si="8"/>
        <v>0</v>
      </c>
      <c r="N43" s="10">
        <f t="shared" si="9"/>
        <v>0</v>
      </c>
      <c r="O43" s="10">
        <f t="shared" si="10"/>
        <v>0</v>
      </c>
      <c r="P43" s="10">
        <f t="shared" si="11"/>
        <v>0</v>
      </c>
      <c r="Q43" s="10">
        <f t="shared" si="12"/>
        <v>0</v>
      </c>
      <c r="R43" s="10">
        <f t="shared" si="13"/>
        <v>0</v>
      </c>
    </row>
    <row r="44" spans="1:18" x14ac:dyDescent="0.25">
      <c r="A44" s="21">
        <v>40</v>
      </c>
      <c r="B44" s="38"/>
      <c r="C44" s="37"/>
      <c r="D44" s="196"/>
      <c r="E44" s="10">
        <f t="shared" si="0"/>
        <v>0</v>
      </c>
      <c r="F44" s="10">
        <f t="shared" si="1"/>
        <v>0</v>
      </c>
      <c r="G44" s="10">
        <f t="shared" si="2"/>
        <v>0</v>
      </c>
      <c r="H44" s="10">
        <f t="shared" si="3"/>
        <v>0</v>
      </c>
      <c r="I44" s="10">
        <f t="shared" si="4"/>
        <v>0</v>
      </c>
      <c r="J44" s="10">
        <f t="shared" si="5"/>
        <v>0</v>
      </c>
      <c r="K44" s="10">
        <f t="shared" si="6"/>
        <v>0</v>
      </c>
      <c r="L44" s="10">
        <f t="shared" si="7"/>
        <v>0</v>
      </c>
      <c r="M44" s="10">
        <f t="shared" si="8"/>
        <v>0</v>
      </c>
      <c r="N44" s="10">
        <f t="shared" si="9"/>
        <v>0</v>
      </c>
      <c r="O44" s="10">
        <f t="shared" si="10"/>
        <v>0</v>
      </c>
      <c r="P44" s="10">
        <f t="shared" si="11"/>
        <v>0</v>
      </c>
      <c r="Q44" s="10">
        <f t="shared" si="12"/>
        <v>0</v>
      </c>
      <c r="R44" s="10">
        <f t="shared" si="13"/>
        <v>0</v>
      </c>
    </row>
    <row r="45" spans="1:18" x14ac:dyDescent="0.25">
      <c r="A45" s="21">
        <v>41</v>
      </c>
      <c r="B45" s="38"/>
      <c r="C45" s="37"/>
      <c r="D45" s="196"/>
      <c r="E45" s="10">
        <f t="shared" si="0"/>
        <v>0</v>
      </c>
      <c r="F45" s="10">
        <f t="shared" si="1"/>
        <v>0</v>
      </c>
      <c r="G45" s="10">
        <f t="shared" si="2"/>
        <v>0</v>
      </c>
      <c r="H45" s="10">
        <f t="shared" si="3"/>
        <v>0</v>
      </c>
      <c r="I45" s="10">
        <f t="shared" si="4"/>
        <v>0</v>
      </c>
      <c r="J45" s="10">
        <f t="shared" si="5"/>
        <v>0</v>
      </c>
      <c r="K45" s="10">
        <f t="shared" si="6"/>
        <v>0</v>
      </c>
      <c r="L45" s="10">
        <f t="shared" si="7"/>
        <v>0</v>
      </c>
      <c r="M45" s="10">
        <f t="shared" si="8"/>
        <v>0</v>
      </c>
      <c r="N45" s="10">
        <f t="shared" si="9"/>
        <v>0</v>
      </c>
      <c r="O45" s="10">
        <f t="shared" si="10"/>
        <v>0</v>
      </c>
      <c r="P45" s="10">
        <f t="shared" si="11"/>
        <v>0</v>
      </c>
      <c r="Q45" s="10">
        <f t="shared" si="12"/>
        <v>0</v>
      </c>
      <c r="R45" s="10">
        <f t="shared" si="13"/>
        <v>0</v>
      </c>
    </row>
    <row r="46" spans="1:18" x14ac:dyDescent="0.25">
      <c r="A46" s="21">
        <v>42</v>
      </c>
      <c r="B46" s="38"/>
      <c r="C46" s="37"/>
      <c r="D46" s="196"/>
      <c r="E46" s="10">
        <f t="shared" si="0"/>
        <v>0</v>
      </c>
      <c r="F46" s="10">
        <f t="shared" si="1"/>
        <v>0</v>
      </c>
      <c r="G46" s="10">
        <f t="shared" si="2"/>
        <v>0</v>
      </c>
      <c r="H46" s="10">
        <f t="shared" si="3"/>
        <v>0</v>
      </c>
      <c r="I46" s="10">
        <f t="shared" si="4"/>
        <v>0</v>
      </c>
      <c r="J46" s="10">
        <f t="shared" si="5"/>
        <v>0</v>
      </c>
      <c r="K46" s="10">
        <f t="shared" si="6"/>
        <v>0</v>
      </c>
      <c r="L46" s="10">
        <f t="shared" si="7"/>
        <v>0</v>
      </c>
      <c r="M46" s="10">
        <f t="shared" si="8"/>
        <v>0</v>
      </c>
      <c r="N46" s="10">
        <f t="shared" si="9"/>
        <v>0</v>
      </c>
      <c r="O46" s="10">
        <f t="shared" si="10"/>
        <v>0</v>
      </c>
      <c r="P46" s="10">
        <f t="shared" si="11"/>
        <v>0</v>
      </c>
      <c r="Q46" s="10">
        <f t="shared" si="12"/>
        <v>0</v>
      </c>
      <c r="R46" s="10">
        <f t="shared" si="13"/>
        <v>0</v>
      </c>
    </row>
    <row r="47" spans="1:18" x14ac:dyDescent="0.25">
      <c r="A47" s="21">
        <v>43</v>
      </c>
      <c r="B47" s="38"/>
      <c r="C47" s="37"/>
      <c r="D47" s="196"/>
      <c r="E47" s="10">
        <f t="shared" si="0"/>
        <v>0</v>
      </c>
      <c r="F47" s="10">
        <f t="shared" si="1"/>
        <v>0</v>
      </c>
      <c r="G47" s="10">
        <f t="shared" si="2"/>
        <v>0</v>
      </c>
      <c r="H47" s="10">
        <f t="shared" si="3"/>
        <v>0</v>
      </c>
      <c r="I47" s="10">
        <f t="shared" si="4"/>
        <v>0</v>
      </c>
      <c r="J47" s="10">
        <f t="shared" si="5"/>
        <v>0</v>
      </c>
      <c r="K47" s="10">
        <f t="shared" si="6"/>
        <v>0</v>
      </c>
      <c r="L47" s="10">
        <f t="shared" si="7"/>
        <v>0</v>
      </c>
      <c r="M47" s="10">
        <f t="shared" si="8"/>
        <v>0</v>
      </c>
      <c r="N47" s="10">
        <f t="shared" si="9"/>
        <v>0</v>
      </c>
      <c r="O47" s="10">
        <f t="shared" si="10"/>
        <v>0</v>
      </c>
      <c r="P47" s="10">
        <f t="shared" si="11"/>
        <v>0</v>
      </c>
      <c r="Q47" s="10">
        <f t="shared" si="12"/>
        <v>0</v>
      </c>
      <c r="R47" s="10">
        <f t="shared" si="13"/>
        <v>0</v>
      </c>
    </row>
    <row r="48" spans="1:18" x14ac:dyDescent="0.25">
      <c r="A48" s="21">
        <v>44</v>
      </c>
      <c r="B48" s="38"/>
      <c r="C48" s="37"/>
      <c r="D48" s="196"/>
      <c r="E48" s="10">
        <f t="shared" si="0"/>
        <v>0</v>
      </c>
      <c r="F48" s="10">
        <f t="shared" si="1"/>
        <v>0</v>
      </c>
      <c r="G48" s="10">
        <f t="shared" si="2"/>
        <v>0</v>
      </c>
      <c r="H48" s="10">
        <f t="shared" si="3"/>
        <v>0</v>
      </c>
      <c r="I48" s="10">
        <f t="shared" si="4"/>
        <v>0</v>
      </c>
      <c r="J48" s="10">
        <f t="shared" si="5"/>
        <v>0</v>
      </c>
      <c r="K48" s="10">
        <f t="shared" si="6"/>
        <v>0</v>
      </c>
      <c r="L48" s="10">
        <f t="shared" si="7"/>
        <v>0</v>
      </c>
      <c r="M48" s="10">
        <f t="shared" si="8"/>
        <v>0</v>
      </c>
      <c r="N48" s="10">
        <f t="shared" si="9"/>
        <v>0</v>
      </c>
      <c r="O48" s="10">
        <f t="shared" si="10"/>
        <v>0</v>
      </c>
      <c r="P48" s="10">
        <f t="shared" si="11"/>
        <v>0</v>
      </c>
      <c r="Q48" s="10">
        <f t="shared" si="12"/>
        <v>0</v>
      </c>
      <c r="R48" s="10">
        <f t="shared" si="13"/>
        <v>0</v>
      </c>
    </row>
    <row r="49" spans="1:18" x14ac:dyDescent="0.25">
      <c r="A49" s="21">
        <v>45</v>
      </c>
      <c r="B49" s="38"/>
      <c r="C49" s="37"/>
      <c r="D49" s="196"/>
      <c r="E49" s="10">
        <f t="shared" si="0"/>
        <v>0</v>
      </c>
      <c r="F49" s="10">
        <f t="shared" si="1"/>
        <v>0</v>
      </c>
      <c r="G49" s="10">
        <f t="shared" si="2"/>
        <v>0</v>
      </c>
      <c r="H49" s="10">
        <f t="shared" si="3"/>
        <v>0</v>
      </c>
      <c r="I49" s="10">
        <f t="shared" si="4"/>
        <v>0</v>
      </c>
      <c r="J49" s="10">
        <f t="shared" si="5"/>
        <v>0</v>
      </c>
      <c r="K49" s="10">
        <f t="shared" si="6"/>
        <v>0</v>
      </c>
      <c r="L49" s="10">
        <f t="shared" si="7"/>
        <v>0</v>
      </c>
      <c r="M49" s="10">
        <f t="shared" si="8"/>
        <v>0</v>
      </c>
      <c r="N49" s="10">
        <f t="shared" si="9"/>
        <v>0</v>
      </c>
      <c r="O49" s="10">
        <f t="shared" si="10"/>
        <v>0</v>
      </c>
      <c r="P49" s="10">
        <f t="shared" si="11"/>
        <v>0</v>
      </c>
      <c r="Q49" s="10">
        <f t="shared" si="12"/>
        <v>0</v>
      </c>
      <c r="R49" s="10">
        <f t="shared" si="13"/>
        <v>0</v>
      </c>
    </row>
    <row r="50" spans="1:18" x14ac:dyDescent="0.25">
      <c r="A50" s="21">
        <v>46</v>
      </c>
      <c r="B50" s="38"/>
      <c r="C50" s="37"/>
      <c r="D50" s="196"/>
      <c r="E50" s="10">
        <f t="shared" si="0"/>
        <v>0</v>
      </c>
      <c r="F50" s="10">
        <f t="shared" si="1"/>
        <v>0</v>
      </c>
      <c r="G50" s="10">
        <f t="shared" si="2"/>
        <v>0</v>
      </c>
      <c r="H50" s="10">
        <f t="shared" si="3"/>
        <v>0</v>
      </c>
      <c r="I50" s="10">
        <f t="shared" si="4"/>
        <v>0</v>
      </c>
      <c r="J50" s="10">
        <f t="shared" si="5"/>
        <v>0</v>
      </c>
      <c r="K50" s="10">
        <f t="shared" si="6"/>
        <v>0</v>
      </c>
      <c r="L50" s="10">
        <f t="shared" si="7"/>
        <v>0</v>
      </c>
      <c r="M50" s="10">
        <f t="shared" si="8"/>
        <v>0</v>
      </c>
      <c r="N50" s="10">
        <f t="shared" si="9"/>
        <v>0</v>
      </c>
      <c r="O50" s="10">
        <f t="shared" si="10"/>
        <v>0</v>
      </c>
      <c r="P50" s="10">
        <f t="shared" si="11"/>
        <v>0</v>
      </c>
      <c r="Q50" s="10">
        <f t="shared" si="12"/>
        <v>0</v>
      </c>
      <c r="R50" s="10">
        <f t="shared" si="13"/>
        <v>0</v>
      </c>
    </row>
    <row r="51" spans="1:18" x14ac:dyDescent="0.25">
      <c r="A51" s="21">
        <v>47</v>
      </c>
      <c r="B51" s="38"/>
      <c r="C51" s="37"/>
      <c r="D51" s="196"/>
      <c r="E51" s="10">
        <f t="shared" si="0"/>
        <v>0</v>
      </c>
      <c r="F51" s="10">
        <f t="shared" si="1"/>
        <v>0</v>
      </c>
      <c r="G51" s="10">
        <f t="shared" si="2"/>
        <v>0</v>
      </c>
      <c r="H51" s="10">
        <f t="shared" si="3"/>
        <v>0</v>
      </c>
      <c r="I51" s="10">
        <f t="shared" si="4"/>
        <v>0</v>
      </c>
      <c r="J51" s="10">
        <f t="shared" si="5"/>
        <v>0</v>
      </c>
      <c r="K51" s="10">
        <f t="shared" si="6"/>
        <v>0</v>
      </c>
      <c r="L51" s="10">
        <f t="shared" si="7"/>
        <v>0</v>
      </c>
      <c r="M51" s="10">
        <f t="shared" si="8"/>
        <v>0</v>
      </c>
      <c r="N51" s="10">
        <f t="shared" si="9"/>
        <v>0</v>
      </c>
      <c r="O51" s="10">
        <f t="shared" si="10"/>
        <v>0</v>
      </c>
      <c r="P51" s="10">
        <f t="shared" si="11"/>
        <v>0</v>
      </c>
      <c r="Q51" s="10">
        <f t="shared" si="12"/>
        <v>0</v>
      </c>
      <c r="R51" s="10">
        <f t="shared" si="13"/>
        <v>0</v>
      </c>
    </row>
    <row r="52" spans="1:18" x14ac:dyDescent="0.25">
      <c r="A52" s="21">
        <v>48</v>
      </c>
      <c r="B52" s="38"/>
      <c r="C52" s="37"/>
      <c r="D52" s="196"/>
      <c r="E52" s="10">
        <f t="shared" si="0"/>
        <v>0</v>
      </c>
      <c r="F52" s="10">
        <f t="shared" si="1"/>
        <v>0</v>
      </c>
      <c r="G52" s="10">
        <f t="shared" si="2"/>
        <v>0</v>
      </c>
      <c r="H52" s="10">
        <f t="shared" si="3"/>
        <v>0</v>
      </c>
      <c r="I52" s="10">
        <f t="shared" si="4"/>
        <v>0</v>
      </c>
      <c r="J52" s="10">
        <f t="shared" si="5"/>
        <v>0</v>
      </c>
      <c r="K52" s="10">
        <f t="shared" si="6"/>
        <v>0</v>
      </c>
      <c r="L52" s="10">
        <f t="shared" si="7"/>
        <v>0</v>
      </c>
      <c r="M52" s="10">
        <f t="shared" si="8"/>
        <v>0</v>
      </c>
      <c r="N52" s="10">
        <f t="shared" si="9"/>
        <v>0</v>
      </c>
      <c r="O52" s="10">
        <f t="shared" si="10"/>
        <v>0</v>
      </c>
      <c r="P52" s="10">
        <f t="shared" si="11"/>
        <v>0</v>
      </c>
      <c r="Q52" s="10">
        <f t="shared" si="12"/>
        <v>0</v>
      </c>
      <c r="R52" s="10">
        <f t="shared" si="13"/>
        <v>0</v>
      </c>
    </row>
    <row r="53" spans="1:18" x14ac:dyDescent="0.25">
      <c r="A53" s="21">
        <v>49</v>
      </c>
      <c r="B53" s="38"/>
      <c r="C53" s="37"/>
      <c r="D53" s="196"/>
      <c r="E53" s="10">
        <f t="shared" si="0"/>
        <v>0</v>
      </c>
      <c r="F53" s="10">
        <f t="shared" si="1"/>
        <v>0</v>
      </c>
      <c r="G53" s="10">
        <f t="shared" si="2"/>
        <v>0</v>
      </c>
      <c r="H53" s="10">
        <f t="shared" si="3"/>
        <v>0</v>
      </c>
      <c r="I53" s="10">
        <f t="shared" si="4"/>
        <v>0</v>
      </c>
      <c r="J53" s="10">
        <f t="shared" si="5"/>
        <v>0</v>
      </c>
      <c r="K53" s="10">
        <f t="shared" si="6"/>
        <v>0</v>
      </c>
      <c r="L53" s="10">
        <f t="shared" si="7"/>
        <v>0</v>
      </c>
      <c r="M53" s="10">
        <f t="shared" si="8"/>
        <v>0</v>
      </c>
      <c r="N53" s="10">
        <f t="shared" si="9"/>
        <v>0</v>
      </c>
      <c r="O53" s="10">
        <f t="shared" si="10"/>
        <v>0</v>
      </c>
      <c r="P53" s="10">
        <f t="shared" si="11"/>
        <v>0</v>
      </c>
      <c r="Q53" s="10">
        <f t="shared" si="12"/>
        <v>0</v>
      </c>
      <c r="R53" s="10">
        <f t="shared" si="13"/>
        <v>0</v>
      </c>
    </row>
    <row r="54" spans="1:18" x14ac:dyDescent="0.25">
      <c r="A54" s="21">
        <v>50</v>
      </c>
      <c r="B54" s="38"/>
      <c r="C54" s="37"/>
      <c r="D54" s="197"/>
      <c r="E54" s="10">
        <f t="shared" si="0"/>
        <v>0</v>
      </c>
      <c r="F54" s="10">
        <f t="shared" si="1"/>
        <v>0</v>
      </c>
      <c r="G54" s="10">
        <f t="shared" si="2"/>
        <v>0</v>
      </c>
      <c r="H54" s="10">
        <f t="shared" si="3"/>
        <v>0</v>
      </c>
      <c r="I54" s="10">
        <f t="shared" si="4"/>
        <v>0</v>
      </c>
      <c r="J54" s="10">
        <f t="shared" si="5"/>
        <v>0</v>
      </c>
      <c r="K54" s="10">
        <f t="shared" si="6"/>
        <v>0</v>
      </c>
      <c r="L54" s="10">
        <f t="shared" si="7"/>
        <v>0</v>
      </c>
      <c r="M54" s="10">
        <f t="shared" si="8"/>
        <v>0</v>
      </c>
      <c r="N54" s="10">
        <f t="shared" si="9"/>
        <v>0</v>
      </c>
      <c r="O54" s="10">
        <f t="shared" si="10"/>
        <v>0</v>
      </c>
      <c r="P54" s="10">
        <f t="shared" si="11"/>
        <v>0</v>
      </c>
      <c r="Q54" s="10">
        <f t="shared" si="12"/>
        <v>0</v>
      </c>
      <c r="R54" s="10">
        <f t="shared" si="13"/>
        <v>0</v>
      </c>
    </row>
  </sheetData>
  <sheetProtection algorithmName="SHA-512" hashValue="q4pYZl3zJZQ361lVmgFlkFNU+CEn4D41V0vwC0jeuejbuvc9PI1eVwRdrkHC11zIXnpwjPDZzasUFvhzGu/0ZA==" saltValue="JKGTnNTpm1TRHMv9649BWA==" spinCount="100000" sheet="1" objects="1" scenarios="1"/>
  <mergeCells count="9">
    <mergeCell ref="O2:R2"/>
    <mergeCell ref="A1:R1"/>
    <mergeCell ref="D5:D54"/>
    <mergeCell ref="E2:N2"/>
    <mergeCell ref="A2:A4"/>
    <mergeCell ref="B2:B4"/>
    <mergeCell ref="C2:C4"/>
    <mergeCell ref="D2:D4"/>
    <mergeCell ref="E3:R3"/>
  </mergeCells>
  <phoneticPr fontId="3" type="noConversion"/>
  <conditionalFormatting sqref="B5:D54">
    <cfRule type="notContainsBlanks" dxfId="1" priority="1">
      <formula>LEN(TRIM(B5))&gt;0</formula>
    </cfRule>
  </conditionalFormatting>
  <dataValidations count="2">
    <dataValidation type="whole" allowBlank="1" showInputMessage="1" showErrorMessage="1" errorTitle="Whole Numbers" error="Enter only whole dollar amounts." sqref="C5:C54" xr:uid="{07142773-1940-4F64-96FD-EC79CF89C106}">
      <formula1>0</formula1>
      <formula2>999999999</formula2>
    </dataValidation>
    <dataValidation type="decimal" operator="lessThanOrEqual" allowBlank="1" showErrorMessage="1" errorTitle="Maximum Escalation Rate" error="Annual escalation rate may not exceed 3.44%." sqref="D5:D54" xr:uid="{829F3F5B-BE1D-4C66-95EF-B0EFFF13B149}">
      <formula1>0.0344</formula1>
    </dataValidation>
  </dataValidations>
  <pageMargins left="0.7" right="0.7" top="0.75" bottom="0.75" header="0.3" footer="0.3"/>
  <pageSetup paperSize="5" scale="78" fitToHeight="0" orientation="landscape" horizontalDpi="1200" verticalDpi="120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93460-6C06-4A2A-94B5-755FAA56638C}">
  <sheetPr>
    <pageSetUpPr fitToPage="1"/>
  </sheetPr>
  <dimension ref="A1:G32"/>
  <sheetViews>
    <sheetView zoomScaleNormal="100" workbookViewId="0">
      <selection sqref="A1:F1"/>
    </sheetView>
  </sheetViews>
  <sheetFormatPr defaultRowHeight="15" x14ac:dyDescent="0.25"/>
  <cols>
    <col min="1" max="1" width="11.42578125" bestFit="1" customWidth="1"/>
    <col min="2" max="2" width="50" customWidth="1"/>
    <col min="3" max="4" width="11.42578125" customWidth="1"/>
    <col min="5" max="6" width="14.28515625" customWidth="1"/>
    <col min="7" max="7" width="20.42578125" bestFit="1" customWidth="1"/>
  </cols>
  <sheetData>
    <row r="1" spans="1:7" ht="37.5" customHeight="1" x14ac:dyDescent="0.25">
      <c r="A1" s="103" t="s">
        <v>425</v>
      </c>
      <c r="B1" s="103"/>
      <c r="C1" s="103"/>
      <c r="D1" s="103"/>
      <c r="E1" s="103"/>
      <c r="F1" s="103"/>
    </row>
    <row r="2" spans="1:7" ht="30" x14ac:dyDescent="0.25">
      <c r="A2" s="2" t="s">
        <v>426</v>
      </c>
      <c r="B2" s="2" t="s">
        <v>427</v>
      </c>
      <c r="C2" s="2" t="s">
        <v>428</v>
      </c>
      <c r="D2" s="2" t="s">
        <v>429</v>
      </c>
      <c r="E2" s="2" t="s">
        <v>430</v>
      </c>
      <c r="F2" s="2" t="s">
        <v>431</v>
      </c>
    </row>
    <row r="3" spans="1:7" x14ac:dyDescent="0.25">
      <c r="A3" s="200" t="s">
        <v>432</v>
      </c>
      <c r="B3" s="200"/>
      <c r="C3" s="200"/>
      <c r="D3" s="200"/>
      <c r="E3" s="200"/>
      <c r="F3" s="200"/>
    </row>
    <row r="4" spans="1:7" x14ac:dyDescent="0.25">
      <c r="A4" s="47" t="s">
        <v>433</v>
      </c>
      <c r="B4" s="45" t="s">
        <v>434</v>
      </c>
      <c r="C4" s="46">
        <v>2.5000000000000001E-2</v>
      </c>
      <c r="D4" s="46">
        <f>C4</f>
        <v>2.5000000000000001E-2</v>
      </c>
      <c r="E4" s="10">
        <f>ROUNDDOWN(C4*'Project Summary'!$C$9,0)</f>
        <v>0</v>
      </c>
      <c r="F4" s="10">
        <f>E4</f>
        <v>0</v>
      </c>
      <c r="G4" s="48"/>
    </row>
    <row r="5" spans="1:7" x14ac:dyDescent="0.25">
      <c r="A5" s="47" t="s">
        <v>435</v>
      </c>
      <c r="B5" s="45" t="s">
        <v>436</v>
      </c>
      <c r="C5" s="46">
        <v>2.5000000000000001E-2</v>
      </c>
      <c r="D5" s="46">
        <f>D4+C5</f>
        <v>0.05</v>
      </c>
      <c r="E5" s="10">
        <f>ROUNDDOWN(C5*'Project Summary'!$C$9,0)</f>
        <v>0</v>
      </c>
      <c r="F5" s="10">
        <f>F4+E5</f>
        <v>0</v>
      </c>
      <c r="G5" s="48"/>
    </row>
    <row r="6" spans="1:7" x14ac:dyDescent="0.25">
      <c r="A6" s="47" t="s">
        <v>437</v>
      </c>
      <c r="B6" s="45" t="s">
        <v>438</v>
      </c>
      <c r="C6" s="46">
        <v>0.03</v>
      </c>
      <c r="D6" s="46">
        <f>D5+C6</f>
        <v>0.08</v>
      </c>
      <c r="E6" s="10">
        <f>ROUNDDOWN(C6*'Project Summary'!$C$9,0)</f>
        <v>0</v>
      </c>
      <c r="F6" s="10">
        <f>F5+E6</f>
        <v>0</v>
      </c>
      <c r="G6" s="48"/>
    </row>
    <row r="7" spans="1:7" x14ac:dyDescent="0.25">
      <c r="A7" s="47" t="s">
        <v>439</v>
      </c>
      <c r="B7" s="45" t="s">
        <v>440</v>
      </c>
      <c r="C7" s="46">
        <v>0.04</v>
      </c>
      <c r="D7" s="46">
        <f t="shared" ref="D7:D10" si="0">D6+C7</f>
        <v>0.12</v>
      </c>
      <c r="E7" s="10">
        <f>ROUNDDOWN(C7*'Project Summary'!$C$9,0)</f>
        <v>0</v>
      </c>
      <c r="F7" s="10">
        <f t="shared" ref="F7:F10" si="1">F6+E7</f>
        <v>0</v>
      </c>
      <c r="G7" s="48"/>
    </row>
    <row r="8" spans="1:7" x14ac:dyDescent="0.25">
      <c r="A8" s="47" t="s">
        <v>441</v>
      </c>
      <c r="B8" s="45" t="s">
        <v>442</v>
      </c>
      <c r="C8" s="46">
        <v>2.5000000000000001E-2</v>
      </c>
      <c r="D8" s="46">
        <f t="shared" si="0"/>
        <v>0.14499999999999999</v>
      </c>
      <c r="E8" s="10">
        <f>ROUNDDOWN(C8*'Project Summary'!$C$9,0)</f>
        <v>0</v>
      </c>
      <c r="F8" s="10">
        <f t="shared" si="1"/>
        <v>0</v>
      </c>
      <c r="G8" s="48"/>
    </row>
    <row r="9" spans="1:7" x14ac:dyDescent="0.25">
      <c r="A9" s="47" t="s">
        <v>443</v>
      </c>
      <c r="B9" s="45" t="s">
        <v>444</v>
      </c>
      <c r="C9" s="46">
        <v>0.04</v>
      </c>
      <c r="D9" s="46">
        <f t="shared" si="0"/>
        <v>0.185</v>
      </c>
      <c r="E9" s="10">
        <f>ROUNDDOWN(C9*'Project Summary'!$C$9,0)</f>
        <v>0</v>
      </c>
      <c r="F9" s="10">
        <f t="shared" si="1"/>
        <v>0</v>
      </c>
      <c r="G9" s="48"/>
    </row>
    <row r="10" spans="1:7" x14ac:dyDescent="0.25">
      <c r="A10" s="47" t="s">
        <v>445</v>
      </c>
      <c r="B10" s="45" t="s">
        <v>446</v>
      </c>
      <c r="C10" s="46">
        <v>3.5000000000000003E-2</v>
      </c>
      <c r="D10" s="46">
        <f t="shared" si="0"/>
        <v>0.22</v>
      </c>
      <c r="E10" s="10">
        <f>ROUNDDOWN(C10*'Project Summary'!$C$9,0)</f>
        <v>0</v>
      </c>
      <c r="F10" s="10">
        <f t="shared" si="1"/>
        <v>0</v>
      </c>
      <c r="G10" s="48"/>
    </row>
    <row r="11" spans="1:7" ht="15" customHeight="1" x14ac:dyDescent="0.25">
      <c r="A11" s="200" t="s">
        <v>447</v>
      </c>
      <c r="B11" s="200"/>
      <c r="C11" s="200"/>
      <c r="D11" s="200"/>
      <c r="E11" s="200"/>
      <c r="F11" s="200"/>
      <c r="G11" s="48"/>
    </row>
    <row r="12" spans="1:7" x14ac:dyDescent="0.25">
      <c r="A12" s="47" t="s">
        <v>448</v>
      </c>
      <c r="B12" s="45" t="s">
        <v>449</v>
      </c>
      <c r="C12" s="46">
        <v>0.13</v>
      </c>
      <c r="D12" s="46">
        <f>D10+C12</f>
        <v>0.35</v>
      </c>
      <c r="E12" s="10">
        <f>ROUNDDOWN(C12*'Project Summary'!$C$9,0)</f>
        <v>0</v>
      </c>
      <c r="F12" s="10">
        <f>F10+E12</f>
        <v>0</v>
      </c>
      <c r="G12" s="48"/>
    </row>
    <row r="13" spans="1:7" x14ac:dyDescent="0.25">
      <c r="A13" s="47" t="s">
        <v>450</v>
      </c>
      <c r="B13" s="45" t="s">
        <v>451</v>
      </c>
      <c r="C13" s="46">
        <v>0.03</v>
      </c>
      <c r="D13" s="46">
        <f>D12+C13</f>
        <v>0.38</v>
      </c>
      <c r="E13" s="10">
        <f>ROUNDDOWN(C13*'Project Summary'!$C$9,0)</f>
        <v>0</v>
      </c>
      <c r="F13" s="10">
        <f>F12+E13</f>
        <v>0</v>
      </c>
      <c r="G13" s="48"/>
    </row>
    <row r="14" spans="1:7" x14ac:dyDescent="0.25">
      <c r="A14" s="47" t="s">
        <v>452</v>
      </c>
      <c r="B14" s="45" t="s">
        <v>453</v>
      </c>
      <c r="C14" s="46">
        <v>0.08</v>
      </c>
      <c r="D14" s="46">
        <f t="shared" ref="D14:D16" si="2">D13+C14</f>
        <v>0.46</v>
      </c>
      <c r="E14" s="10">
        <f>ROUNDDOWN(C14*'Project Summary'!$C$9,0)</f>
        <v>0</v>
      </c>
      <c r="F14" s="10">
        <f>F13+E14</f>
        <v>0</v>
      </c>
      <c r="G14" s="48"/>
    </row>
    <row r="15" spans="1:7" x14ac:dyDescent="0.25">
      <c r="A15" s="47" t="s">
        <v>454</v>
      </c>
      <c r="B15" s="45" t="s">
        <v>455</v>
      </c>
      <c r="C15" s="46">
        <v>7.0000000000000007E-2</v>
      </c>
      <c r="D15" s="46">
        <f t="shared" si="2"/>
        <v>0.53</v>
      </c>
      <c r="E15" s="10">
        <f>ROUNDDOWN(C15*'Project Summary'!$C$9,0)</f>
        <v>0</v>
      </c>
      <c r="F15" s="10">
        <f>F14+E15</f>
        <v>0</v>
      </c>
      <c r="G15" s="48"/>
    </row>
    <row r="16" spans="1:7" x14ac:dyDescent="0.25">
      <c r="A16" s="47" t="s">
        <v>456</v>
      </c>
      <c r="B16" s="45" t="s">
        <v>38</v>
      </c>
      <c r="C16" s="46">
        <v>2.5000000000000001E-2</v>
      </c>
      <c r="D16" s="46">
        <f t="shared" si="2"/>
        <v>0.55500000000000005</v>
      </c>
      <c r="E16" s="10">
        <f>ROUNDDOWN(C16*'Project Summary'!$C$9,0)</f>
        <v>0</v>
      </c>
      <c r="F16" s="10">
        <f>F15+E16</f>
        <v>0</v>
      </c>
      <c r="G16" s="48"/>
    </row>
    <row r="17" spans="1:7" x14ac:dyDescent="0.25">
      <c r="A17" s="47" t="s">
        <v>457</v>
      </c>
      <c r="B17" s="45" t="s">
        <v>458</v>
      </c>
      <c r="C17" s="46">
        <v>0.05</v>
      </c>
      <c r="D17" s="46">
        <f>D16+C17</f>
        <v>0.60500000000000009</v>
      </c>
      <c r="E17" s="10">
        <f>ROUNDDOWN(C17*'Project Summary'!$C$9,0)</f>
        <v>0</v>
      </c>
      <c r="F17" s="10">
        <f>F16+E17</f>
        <v>0</v>
      </c>
      <c r="G17" s="48"/>
    </row>
    <row r="18" spans="1:7" ht="15" customHeight="1" x14ac:dyDescent="0.25">
      <c r="A18" s="200" t="s">
        <v>459</v>
      </c>
      <c r="B18" s="200"/>
      <c r="C18" s="200"/>
      <c r="D18" s="200"/>
      <c r="E18" s="200"/>
      <c r="F18" s="200"/>
      <c r="G18" s="48"/>
    </row>
    <row r="19" spans="1:7" x14ac:dyDescent="0.25">
      <c r="A19" s="47" t="s">
        <v>460</v>
      </c>
      <c r="B19" s="45" t="s">
        <v>461</v>
      </c>
      <c r="C19" s="46">
        <v>2.5000000000000001E-2</v>
      </c>
      <c r="D19" s="46">
        <f>D17+C19</f>
        <v>0.63000000000000012</v>
      </c>
      <c r="E19" s="10">
        <f>ROUNDDOWN(C19*'Project Summary'!$C$9,0)</f>
        <v>0</v>
      </c>
      <c r="F19" s="10">
        <f>F17+E19</f>
        <v>0</v>
      </c>
      <c r="G19" s="48"/>
    </row>
    <row r="20" spans="1:7" x14ac:dyDescent="0.25">
      <c r="A20" s="47" t="s">
        <v>462</v>
      </c>
      <c r="B20" s="45" t="s">
        <v>463</v>
      </c>
      <c r="C20" s="46">
        <v>0.02</v>
      </c>
      <c r="D20" s="46">
        <f>D19+C20</f>
        <v>0.65000000000000013</v>
      </c>
      <c r="E20" s="10">
        <f>ROUNDDOWN(C20*'Project Summary'!$C$9,0)</f>
        <v>0</v>
      </c>
      <c r="F20" s="10">
        <f>F19+E20</f>
        <v>0</v>
      </c>
      <c r="G20" s="48"/>
    </row>
    <row r="21" spans="1:7" x14ac:dyDescent="0.25">
      <c r="A21" s="47" t="s">
        <v>464</v>
      </c>
      <c r="B21" s="45" t="s">
        <v>465</v>
      </c>
      <c r="C21" s="46">
        <v>0.04</v>
      </c>
      <c r="D21" s="46">
        <f>D20+C21</f>
        <v>0.69000000000000017</v>
      </c>
      <c r="E21" s="10">
        <f>ROUNDDOWN(C21*'Project Summary'!$C$9,0)</f>
        <v>0</v>
      </c>
      <c r="F21" s="10">
        <f>F20+E21</f>
        <v>0</v>
      </c>
      <c r="G21" s="48"/>
    </row>
    <row r="22" spans="1:7" ht="15" customHeight="1" x14ac:dyDescent="0.25">
      <c r="A22" s="200" t="s">
        <v>466</v>
      </c>
      <c r="B22" s="200"/>
      <c r="C22" s="200"/>
      <c r="D22" s="200"/>
      <c r="E22" s="200"/>
      <c r="F22" s="200"/>
      <c r="G22" s="48"/>
    </row>
    <row r="23" spans="1:7" x14ac:dyDescent="0.25">
      <c r="A23" s="47" t="s">
        <v>467</v>
      </c>
      <c r="B23" s="45" t="s">
        <v>468</v>
      </c>
      <c r="C23" s="46">
        <v>7.0000000000000007E-2</v>
      </c>
      <c r="D23" s="46">
        <f>D21+C23</f>
        <v>0.76000000000000023</v>
      </c>
      <c r="E23" s="10">
        <f>ROUNDDOWN(C23*'Project Summary'!$C$9,0)</f>
        <v>0</v>
      </c>
      <c r="F23" s="10">
        <f>F21+E23</f>
        <v>0</v>
      </c>
      <c r="G23" s="48"/>
    </row>
    <row r="24" spans="1:7" x14ac:dyDescent="0.25">
      <c r="A24" s="47" t="s">
        <v>469</v>
      </c>
      <c r="B24" s="45" t="s">
        <v>470</v>
      </c>
      <c r="C24" s="46">
        <v>2.5000000000000001E-2</v>
      </c>
      <c r="D24" s="46">
        <f t="shared" ref="D24:D30" si="3">D23+C24</f>
        <v>0.78500000000000025</v>
      </c>
      <c r="E24" s="10">
        <f>ROUNDDOWN(C24*'Project Summary'!$C$9,0)</f>
        <v>0</v>
      </c>
      <c r="F24" s="10">
        <f>F23+E24</f>
        <v>0</v>
      </c>
      <c r="G24" s="48"/>
    </row>
    <row r="25" spans="1:7" x14ac:dyDescent="0.25">
      <c r="A25" s="47" t="s">
        <v>471</v>
      </c>
      <c r="B25" s="45" t="s">
        <v>446</v>
      </c>
      <c r="C25" s="46">
        <v>0.03</v>
      </c>
      <c r="D25" s="46">
        <f t="shared" si="3"/>
        <v>0.81500000000000028</v>
      </c>
      <c r="E25" s="10">
        <f>ROUNDDOWN(C25*'Project Summary'!$C$9,0)</f>
        <v>0</v>
      </c>
      <c r="F25" s="10">
        <f t="shared" ref="F25:F29" si="4">F24+E25</f>
        <v>0</v>
      </c>
      <c r="G25" s="48"/>
    </row>
    <row r="26" spans="1:7" x14ac:dyDescent="0.25">
      <c r="A26" s="47" t="s">
        <v>472</v>
      </c>
      <c r="B26" s="45" t="s">
        <v>473</v>
      </c>
      <c r="C26" s="46">
        <v>0.05</v>
      </c>
      <c r="D26" s="46">
        <f t="shared" si="3"/>
        <v>0.86500000000000032</v>
      </c>
      <c r="E26" s="10">
        <f>ROUNDDOWN(C26*'Project Summary'!$C$9,0)</f>
        <v>0</v>
      </c>
      <c r="F26" s="10">
        <f t="shared" si="4"/>
        <v>0</v>
      </c>
      <c r="G26" s="48"/>
    </row>
    <row r="27" spans="1:7" x14ac:dyDescent="0.25">
      <c r="A27" s="47" t="s">
        <v>474</v>
      </c>
      <c r="B27" s="45" t="s">
        <v>475</v>
      </c>
      <c r="C27" s="46">
        <v>0.05</v>
      </c>
      <c r="D27" s="46">
        <f t="shared" si="3"/>
        <v>0.91500000000000037</v>
      </c>
      <c r="E27" s="10">
        <f>ROUNDDOWN(C27*'Project Summary'!$C$9,0)</f>
        <v>0</v>
      </c>
      <c r="F27" s="10">
        <f t="shared" si="4"/>
        <v>0</v>
      </c>
      <c r="G27" s="48"/>
    </row>
    <row r="28" spans="1:7" x14ac:dyDescent="0.25">
      <c r="A28" s="47" t="s">
        <v>476</v>
      </c>
      <c r="B28" s="45" t="s">
        <v>477</v>
      </c>
      <c r="C28" s="46">
        <v>0.03</v>
      </c>
      <c r="D28" s="46">
        <f t="shared" si="3"/>
        <v>0.9450000000000004</v>
      </c>
      <c r="E28" s="10">
        <f>ROUNDDOWN(C28*'Project Summary'!$C$9,0)</f>
        <v>0</v>
      </c>
      <c r="F28" s="10">
        <f>F27+E28</f>
        <v>0</v>
      </c>
      <c r="G28" s="48"/>
    </row>
    <row r="29" spans="1:7" x14ac:dyDescent="0.25">
      <c r="A29" s="47" t="s">
        <v>478</v>
      </c>
      <c r="B29" s="45" t="s">
        <v>479</v>
      </c>
      <c r="C29" s="46">
        <v>2.5000000000000001E-2</v>
      </c>
      <c r="D29" s="46">
        <f t="shared" si="3"/>
        <v>0.97000000000000042</v>
      </c>
      <c r="E29" s="10">
        <f>ROUNDDOWN(C29*'Project Summary'!$C$9,0)</f>
        <v>0</v>
      </c>
      <c r="F29" s="10">
        <f t="shared" si="4"/>
        <v>0</v>
      </c>
      <c r="G29" s="48"/>
    </row>
    <row r="30" spans="1:7" ht="15.75" thickBot="1" x14ac:dyDescent="0.3">
      <c r="A30" s="59" t="s">
        <v>480</v>
      </c>
      <c r="B30" s="60" t="s">
        <v>481</v>
      </c>
      <c r="C30" s="61">
        <v>0.03</v>
      </c>
      <c r="D30" s="46">
        <f t="shared" si="3"/>
        <v>1.0000000000000004</v>
      </c>
      <c r="E30" s="27">
        <f>'Project Summary'!$C$9-F29</f>
        <v>0</v>
      </c>
      <c r="F30" s="27">
        <f>F29+E30</f>
        <v>0</v>
      </c>
      <c r="G30" s="48"/>
    </row>
    <row r="31" spans="1:7" ht="15.75" thickTop="1" x14ac:dyDescent="0.25">
      <c r="A31" s="198" t="s">
        <v>482</v>
      </c>
      <c r="B31" s="198"/>
      <c r="C31" s="198"/>
      <c r="D31" s="198"/>
      <c r="E31" s="198"/>
      <c r="F31" s="198"/>
    </row>
    <row r="32" spans="1:7" ht="30" customHeight="1" x14ac:dyDescent="0.25">
      <c r="A32" s="12">
        <v>1</v>
      </c>
      <c r="B32" s="199" t="s">
        <v>483</v>
      </c>
      <c r="C32" s="199"/>
      <c r="D32" s="199"/>
      <c r="E32" s="199"/>
      <c r="F32" s="199"/>
    </row>
  </sheetData>
  <sheetProtection algorithmName="SHA-512" hashValue="wdSQCWv9OtfpoxUTvUo6sWJ+e4y/HMB8YF+dMlzGhXMq1PdBOevEnKnQhw3r39QXyD2hNV5eeqW4PXuxjNItVg==" saltValue="nYcYcq7+eA4owpmGNJUKkQ==" spinCount="100000" sheet="1" objects="1" scenarios="1"/>
  <mergeCells count="7">
    <mergeCell ref="A31:F31"/>
    <mergeCell ref="B32:F32"/>
    <mergeCell ref="A1:F1"/>
    <mergeCell ref="A3:F3"/>
    <mergeCell ref="A11:F11"/>
    <mergeCell ref="A18:F18"/>
    <mergeCell ref="A22:F22"/>
  </mergeCell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2D2C-7DD9-47F2-8367-C9814B973377}">
  <sheetPr>
    <pageSetUpPr fitToPage="1"/>
  </sheetPr>
  <dimension ref="A1:K20"/>
  <sheetViews>
    <sheetView tabSelected="1" zoomScaleNormal="100" workbookViewId="0">
      <selection activeCell="B17" sqref="B17"/>
    </sheetView>
  </sheetViews>
  <sheetFormatPr defaultRowHeight="15" x14ac:dyDescent="0.25"/>
  <cols>
    <col min="1" max="1" width="6.5703125" bestFit="1" customWidth="1"/>
    <col min="2" max="2" width="42.85546875" customWidth="1"/>
    <col min="3" max="3" width="18.5703125" customWidth="1"/>
    <col min="4" max="4" width="42.85546875" customWidth="1"/>
    <col min="5" max="7" width="18.5703125" customWidth="1"/>
    <col min="8" max="8" width="18.5703125" bestFit="1" customWidth="1"/>
    <col min="9" max="11" width="15.7109375" customWidth="1"/>
  </cols>
  <sheetData>
    <row r="1" spans="1:11" ht="37.5" customHeight="1" x14ac:dyDescent="0.25">
      <c r="A1" s="164" t="s">
        <v>484</v>
      </c>
      <c r="B1" s="164"/>
      <c r="C1" s="164"/>
      <c r="D1" s="164"/>
      <c r="E1" s="164"/>
      <c r="F1" s="164"/>
      <c r="G1" s="164"/>
      <c r="H1" s="164"/>
      <c r="I1" s="164"/>
      <c r="J1" s="164"/>
      <c r="K1" s="164"/>
    </row>
    <row r="2" spans="1:11" ht="30" customHeight="1" x14ac:dyDescent="0.25">
      <c r="A2" s="90" t="s">
        <v>136</v>
      </c>
      <c r="B2" s="90" t="s">
        <v>485</v>
      </c>
      <c r="C2" s="90" t="s">
        <v>486</v>
      </c>
      <c r="D2" s="90" t="s">
        <v>487</v>
      </c>
      <c r="E2" s="85" t="s">
        <v>488</v>
      </c>
      <c r="F2" s="85" t="s">
        <v>489</v>
      </c>
      <c r="G2" s="85" t="s">
        <v>490</v>
      </c>
      <c r="H2" s="85" t="s">
        <v>491</v>
      </c>
      <c r="I2" s="85" t="s">
        <v>492</v>
      </c>
      <c r="J2" s="85" t="s">
        <v>493</v>
      </c>
      <c r="K2" s="85" t="s">
        <v>494</v>
      </c>
    </row>
    <row r="3" spans="1:11" x14ac:dyDescent="0.25">
      <c r="A3" s="90">
        <v>1</v>
      </c>
      <c r="B3" s="38"/>
      <c r="C3" s="38"/>
      <c r="D3" s="38"/>
      <c r="E3" s="39"/>
      <c r="F3" s="39"/>
      <c r="G3" s="102"/>
      <c r="H3" s="102"/>
      <c r="I3" s="51" t="str">
        <f>IFERROR(ROUNDUP((E3/'Project Summary'!$C$9),4),"")</f>
        <v/>
      </c>
      <c r="J3" s="51" t="str">
        <f>IFERROR(ROUNDUP((F3/'Project Summary'!$C$21),4),"")</f>
        <v/>
      </c>
      <c r="K3" s="51" t="str">
        <f>IFERROR(ROUNDUP((SUM(E3:F3)/'Project Summary'!$C$22),4),"")</f>
        <v/>
      </c>
    </row>
    <row r="4" spans="1:11" x14ac:dyDescent="0.25">
      <c r="A4" s="90">
        <v>2</v>
      </c>
      <c r="B4" s="38"/>
      <c r="C4" s="38"/>
      <c r="D4" s="38"/>
      <c r="E4" s="39"/>
      <c r="F4" s="39"/>
      <c r="G4" s="102"/>
      <c r="H4" s="102"/>
      <c r="I4" s="51" t="str">
        <f>IFERROR(ROUNDUP((E4/'Project Summary'!$C$9),4),"")</f>
        <v/>
      </c>
      <c r="J4" s="51" t="str">
        <f>IFERROR(ROUNDUP((F4/'Project Summary'!$C$21),4),"")</f>
        <v/>
      </c>
      <c r="K4" s="51" t="str">
        <f>IFERROR(ROUNDUP((SUM(E4:F4)/'Project Summary'!$C$22),4),"")</f>
        <v/>
      </c>
    </row>
    <row r="5" spans="1:11" x14ac:dyDescent="0.25">
      <c r="A5" s="90">
        <v>3</v>
      </c>
      <c r="B5" s="38"/>
      <c r="C5" s="38"/>
      <c r="D5" s="38"/>
      <c r="E5" s="39"/>
      <c r="F5" s="39"/>
      <c r="G5" s="102"/>
      <c r="H5" s="102"/>
      <c r="I5" s="51" t="str">
        <f>IFERROR(ROUNDUP((E5/'Project Summary'!$C$9),4),"")</f>
        <v/>
      </c>
      <c r="J5" s="51" t="str">
        <f>IFERROR(ROUNDUP((F5/'Project Summary'!$C$21),4),"")</f>
        <v/>
      </c>
      <c r="K5" s="51" t="str">
        <f>IFERROR(ROUNDUP((SUM(E5:F5)/'Project Summary'!$C$22),4),"")</f>
        <v/>
      </c>
    </row>
    <row r="6" spans="1:11" x14ac:dyDescent="0.25">
      <c r="A6" s="90">
        <v>4</v>
      </c>
      <c r="B6" s="38"/>
      <c r="C6" s="38"/>
      <c r="D6" s="38"/>
      <c r="E6" s="39"/>
      <c r="F6" s="39"/>
      <c r="G6" s="102"/>
      <c r="H6" s="102"/>
      <c r="I6" s="51" t="str">
        <f>IFERROR(ROUNDUP((E6/'Project Summary'!$C$9),4),"")</f>
        <v/>
      </c>
      <c r="J6" s="51" t="str">
        <f>IFERROR(ROUNDUP((F6/'Project Summary'!$C$21),4),"")</f>
        <v/>
      </c>
      <c r="K6" s="51" t="str">
        <f>IFERROR(ROUNDUP((SUM(E6:F6)/'Project Summary'!$C$22),4),"")</f>
        <v/>
      </c>
    </row>
    <row r="7" spans="1:11" x14ac:dyDescent="0.25">
      <c r="A7" s="90">
        <v>5</v>
      </c>
      <c r="B7" s="38"/>
      <c r="C7" s="38"/>
      <c r="D7" s="38"/>
      <c r="E7" s="39"/>
      <c r="F7" s="39"/>
      <c r="G7" s="102"/>
      <c r="H7" s="102"/>
      <c r="I7" s="51" t="str">
        <f>IFERROR(ROUNDUP((E7/'Project Summary'!$C$9),4),"")</f>
        <v/>
      </c>
      <c r="J7" s="51" t="str">
        <f>IFERROR(ROUNDUP((F7/'Project Summary'!$C$21),4),"")</f>
        <v/>
      </c>
      <c r="K7" s="51" t="str">
        <f>IFERROR(ROUNDUP((SUM(E7:F7)/'Project Summary'!$C$22),4),"")</f>
        <v/>
      </c>
    </row>
    <row r="8" spans="1:11" x14ac:dyDescent="0.25">
      <c r="A8" s="90">
        <v>6</v>
      </c>
      <c r="B8" s="38"/>
      <c r="C8" s="38"/>
      <c r="D8" s="38"/>
      <c r="E8" s="39"/>
      <c r="F8" s="39"/>
      <c r="G8" s="102"/>
      <c r="H8" s="102"/>
      <c r="I8" s="51" t="str">
        <f>IFERROR(ROUNDUP((E8/'Project Summary'!$C$9),4),"")</f>
        <v/>
      </c>
      <c r="J8" s="51" t="str">
        <f>IFERROR(ROUNDUP((F8/'Project Summary'!$C$21),4),"")</f>
        <v/>
      </c>
      <c r="K8" s="51" t="str">
        <f>IFERROR(ROUNDUP((SUM(E8:F8)/'Project Summary'!$C$22),4),"")</f>
        <v/>
      </c>
    </row>
    <row r="9" spans="1:11" x14ac:dyDescent="0.25">
      <c r="A9" s="90">
        <v>7</v>
      </c>
      <c r="B9" s="38"/>
      <c r="C9" s="38"/>
      <c r="D9" s="38"/>
      <c r="E9" s="39"/>
      <c r="F9" s="39"/>
      <c r="G9" s="102"/>
      <c r="H9" s="102"/>
      <c r="I9" s="51" t="str">
        <f>IFERROR(ROUNDUP((E9/'Project Summary'!$C$9),4),"")</f>
        <v/>
      </c>
      <c r="J9" s="51" t="str">
        <f>IFERROR(ROUNDUP((F9/'Project Summary'!$C$21),4),"")</f>
        <v/>
      </c>
      <c r="K9" s="51" t="str">
        <f>IFERROR(ROUNDUP((SUM(E9:F9)/'Project Summary'!$C$22),4),"")</f>
        <v/>
      </c>
    </row>
    <row r="10" spans="1:11" x14ac:dyDescent="0.25">
      <c r="A10" s="90">
        <v>8</v>
      </c>
      <c r="B10" s="38"/>
      <c r="C10" s="38"/>
      <c r="D10" s="38"/>
      <c r="E10" s="39"/>
      <c r="F10" s="39"/>
      <c r="G10" s="102"/>
      <c r="H10" s="102"/>
      <c r="I10" s="51" t="str">
        <f>IFERROR(ROUNDUP((E10/'Project Summary'!$C$9),4),"")</f>
        <v/>
      </c>
      <c r="J10" s="51" t="str">
        <f>IFERROR(ROUNDUP((F10/'Project Summary'!$C$21),4),"")</f>
        <v/>
      </c>
      <c r="K10" s="51" t="str">
        <f>IFERROR(ROUNDUP((SUM(E10:F10)/'Project Summary'!$C$22),4),"")</f>
        <v/>
      </c>
    </row>
    <row r="11" spans="1:11" x14ac:dyDescent="0.25">
      <c r="A11" s="90">
        <v>9</v>
      </c>
      <c r="B11" s="38"/>
      <c r="C11" s="38"/>
      <c r="D11" s="38"/>
      <c r="E11" s="39"/>
      <c r="F11" s="39"/>
      <c r="G11" s="102"/>
      <c r="H11" s="102"/>
      <c r="I11" s="51" t="str">
        <f>IFERROR(ROUNDUP((E11/'Project Summary'!$C$9),4),"")</f>
        <v/>
      </c>
      <c r="J11" s="51" t="str">
        <f>IFERROR(ROUNDUP((F11/'Project Summary'!$C$21),4),"")</f>
        <v/>
      </c>
      <c r="K11" s="51" t="str">
        <f>IFERROR(ROUNDUP((SUM(E11:F11)/'Project Summary'!$C$22),4),"")</f>
        <v/>
      </c>
    </row>
    <row r="12" spans="1:11" x14ac:dyDescent="0.25">
      <c r="A12" s="90">
        <v>10</v>
      </c>
      <c r="B12" s="38"/>
      <c r="C12" s="38"/>
      <c r="D12" s="38"/>
      <c r="E12" s="39"/>
      <c r="F12" s="39"/>
      <c r="G12" s="102"/>
      <c r="H12" s="102"/>
      <c r="I12" s="51" t="str">
        <f>IFERROR(ROUNDUP((E12/'Project Summary'!$C$9),4),"")</f>
        <v/>
      </c>
      <c r="J12" s="51" t="str">
        <f>IFERROR(ROUNDUP((F12/'Project Summary'!$C$21),4),"")</f>
        <v/>
      </c>
      <c r="K12" s="51" t="str">
        <f>IFERROR(ROUNDUP((SUM(E12:F12)/'Project Summary'!$C$22),4),"")</f>
        <v/>
      </c>
    </row>
    <row r="13" spans="1:11" x14ac:dyDescent="0.25">
      <c r="A13" s="90">
        <v>11</v>
      </c>
      <c r="B13" s="38"/>
      <c r="C13" s="38"/>
      <c r="D13" s="38"/>
      <c r="E13" s="39"/>
      <c r="F13" s="39"/>
      <c r="G13" s="102"/>
      <c r="H13" s="102"/>
      <c r="I13" s="51" t="str">
        <f>IFERROR(ROUNDUP((E13/'Project Summary'!$C$9),4),"")</f>
        <v/>
      </c>
      <c r="J13" s="51" t="str">
        <f>IFERROR(ROUNDUP((F13/'Project Summary'!$C$21),4),"")</f>
        <v/>
      </c>
      <c r="K13" s="51" t="str">
        <f>IFERROR(ROUNDUP((SUM(E13:F13)/'Project Summary'!$C$22),4),"")</f>
        <v/>
      </c>
    </row>
    <row r="14" spans="1:11" x14ac:dyDescent="0.25">
      <c r="A14" s="90">
        <v>12</v>
      </c>
      <c r="B14" s="38"/>
      <c r="C14" s="38"/>
      <c r="D14" s="38"/>
      <c r="E14" s="39"/>
      <c r="F14" s="39"/>
      <c r="G14" s="102"/>
      <c r="H14" s="102"/>
      <c r="I14" s="51" t="str">
        <f>IFERROR(ROUNDUP((E14/'Project Summary'!$C$9),4),"")</f>
        <v/>
      </c>
      <c r="J14" s="51" t="str">
        <f>IFERROR(ROUNDUP((F14/'Project Summary'!$C$21),4),"")</f>
        <v/>
      </c>
      <c r="K14" s="51" t="str">
        <f>IFERROR(ROUNDUP((SUM(E14:F14)/'Project Summary'!$C$22),4),"")</f>
        <v/>
      </c>
    </row>
    <row r="15" spans="1:11" x14ac:dyDescent="0.25">
      <c r="A15" s="90">
        <v>13</v>
      </c>
      <c r="B15" s="38"/>
      <c r="C15" s="38"/>
      <c r="D15" s="38"/>
      <c r="E15" s="39"/>
      <c r="F15" s="39"/>
      <c r="G15" s="102"/>
      <c r="H15" s="102"/>
      <c r="I15" s="51" t="str">
        <f>IFERROR(ROUNDUP((E15/'Project Summary'!$C$9),4),"")</f>
        <v/>
      </c>
      <c r="J15" s="51" t="str">
        <f>IFERROR(ROUNDUP((F15/'Project Summary'!$C$21),4),"")</f>
        <v/>
      </c>
      <c r="K15" s="51" t="str">
        <f>IFERROR(ROUNDUP((SUM(E15:F15)/'Project Summary'!$C$22),4),"")</f>
        <v/>
      </c>
    </row>
    <row r="16" spans="1:11" x14ac:dyDescent="0.25">
      <c r="A16" s="90">
        <v>14</v>
      </c>
      <c r="B16" s="38"/>
      <c r="C16" s="38"/>
      <c r="D16" s="38"/>
      <c r="E16" s="39"/>
      <c r="F16" s="39"/>
      <c r="G16" s="102"/>
      <c r="H16" s="102"/>
      <c r="I16" s="51" t="str">
        <f>IFERROR(ROUNDUP((E16/'Project Summary'!$C$9),4),"")</f>
        <v/>
      </c>
      <c r="J16" s="51" t="str">
        <f>IFERROR(ROUNDUP((F16/'Project Summary'!$C$21),4),"")</f>
        <v/>
      </c>
      <c r="K16" s="51" t="str">
        <f>IFERROR(ROUNDUP((SUM(E16:F16)/'Project Summary'!$C$22),4),"")</f>
        <v/>
      </c>
    </row>
    <row r="17" spans="1:11" x14ac:dyDescent="0.25">
      <c r="A17" s="90">
        <v>15</v>
      </c>
      <c r="B17" s="38"/>
      <c r="C17" s="38"/>
      <c r="D17" s="38"/>
      <c r="E17" s="39"/>
      <c r="F17" s="39"/>
      <c r="G17" s="102"/>
      <c r="H17" s="102"/>
      <c r="I17" s="51" t="str">
        <f>IFERROR(ROUNDUP((E17/'Project Summary'!$C$9),4),"")</f>
        <v/>
      </c>
      <c r="J17" s="51" t="str">
        <f>IFERROR(ROUNDUP((F17/'Project Summary'!$C$21),4),"")</f>
        <v/>
      </c>
      <c r="K17" s="51" t="str">
        <f>IFERROR(ROUNDUP((SUM(E17:F17)/'Project Summary'!$C$22),4),"")</f>
        <v/>
      </c>
    </row>
    <row r="18" spans="1:11" x14ac:dyDescent="0.25">
      <c r="A18" s="117" t="s">
        <v>495</v>
      </c>
      <c r="B18" s="176"/>
      <c r="C18" s="176"/>
      <c r="D18" s="176"/>
      <c r="E18" s="176"/>
      <c r="F18" s="176"/>
      <c r="G18" s="176"/>
      <c r="H18" s="176"/>
      <c r="I18" s="51">
        <f>SUMIF($G$3:$G$17,"Y",I3:I17)</f>
        <v>0</v>
      </c>
      <c r="J18" s="51">
        <f t="shared" ref="J18:K18" si="0">SUMIF($G$3:$G$17,"Y",J3:J17)</f>
        <v>0</v>
      </c>
      <c r="K18" s="51">
        <f t="shared" si="0"/>
        <v>0</v>
      </c>
    </row>
    <row r="19" spans="1:11" ht="15.75" thickBot="1" x14ac:dyDescent="0.3">
      <c r="A19" s="201" t="s">
        <v>496</v>
      </c>
      <c r="B19" s="202"/>
      <c r="C19" s="202"/>
      <c r="D19" s="202"/>
      <c r="E19" s="202"/>
      <c r="F19" s="202"/>
      <c r="G19" s="202"/>
      <c r="H19" s="202"/>
      <c r="I19" s="52">
        <f>SUMIF($H$3:$H$17,"Y",I3:I17)</f>
        <v>0</v>
      </c>
      <c r="J19" s="52">
        <f t="shared" ref="J19" si="1">SUMIF($H$3:$H$17,"Y",J3:J17)</f>
        <v>0</v>
      </c>
      <c r="K19" s="52">
        <f>SUMIF($H$3:$H$17,"Y",K3:K17)</f>
        <v>0</v>
      </c>
    </row>
    <row r="20" spans="1:11" ht="15.75" thickTop="1" x14ac:dyDescent="0.25">
      <c r="A20" s="174" t="s">
        <v>497</v>
      </c>
      <c r="B20" s="175"/>
      <c r="C20" s="175"/>
      <c r="D20" s="175"/>
      <c r="E20" s="175"/>
      <c r="F20" s="175"/>
      <c r="G20" s="175"/>
      <c r="H20" s="175"/>
      <c r="I20" s="53">
        <f>SUM(I3:I17)</f>
        <v>0</v>
      </c>
      <c r="J20" s="53">
        <f t="shared" ref="J20:K20" si="2">SUM(J3:J17)</f>
        <v>0</v>
      </c>
      <c r="K20" s="53">
        <f t="shared" si="2"/>
        <v>0</v>
      </c>
    </row>
  </sheetData>
  <sheetProtection algorithmName="SHA-512" hashValue="/Pg8nDt85I4XUz2hZ4GBOqX7MwA2sc2X+Q3TQKy+ny1o3Aeks7kVwAc3dM143o5OXDmXJLiF7Fbuz+zzDwDjbw==" saltValue="XKGqlYDtNBa0mxzo4AhPbQ==" spinCount="100000" sheet="1" objects="1" scenarios="1"/>
  <mergeCells count="4">
    <mergeCell ref="A18:H18"/>
    <mergeCell ref="A19:H19"/>
    <mergeCell ref="A20:H20"/>
    <mergeCell ref="A1:K1"/>
  </mergeCells>
  <conditionalFormatting sqref="B3:H17">
    <cfRule type="notContainsBlanks" dxfId="0" priority="1">
      <formula>LEN(TRIM(B3))&gt;0</formula>
    </cfRule>
  </conditionalFormatting>
  <dataValidations count="5">
    <dataValidation type="whole" allowBlank="1" showInputMessage="1" showErrorMessage="1" errorTitle="Whole Numbers" error="Enter only whole dollar amounts." sqref="E3:F17" xr:uid="{7C7BE5DF-6146-4F29-B8CE-F75D7A822EBD}">
      <formula1>0</formula1>
      <formula2>999999999</formula2>
    </dataValidation>
    <dataValidation type="list" allowBlank="1" showErrorMessage="1" errorTitle="Incorrect Tier Entry" error="Enter Prime for the Contractor's Work, Tier 1 for a first level Subcontractor's Work, or Tier 2 for a Subcontractor that is managed by a Tier 1 Subcontractor." sqref="C3:C17" xr:uid="{6358804C-5571-4E4E-907F-3AFAB1925FFD}">
      <formula1>"Prime,Tier 1,Tier 2"</formula1>
    </dataValidation>
    <dataValidation type="list" allowBlank="1" showErrorMessage="1" errorTitle="LBE Identification" error="Enter Y if the Prime or Subcontractor qualifies as a Local Business Enterprise. Enter N if the Prime or Subcontractor does not qualify as a Local Business Enterprise." sqref="G3:G17" xr:uid="{8203A81E-9150-466E-9DEB-7562C8A49C45}">
      <formula1>"Y,N"</formula1>
    </dataValidation>
    <dataValidation type="list" allowBlank="1" showErrorMessage="1" errorTitle="SLBE Identification" error="Enter Y if the Prime or Subcontractor qualifies as a Small Local Business Enterprise. Enter N if the Prime or Subcontractor does not qualify as a Small Local Business Enterprise." sqref="H3:H17" xr:uid="{E2B996D8-45F5-4448-97C0-ECB1534184A1}">
      <formula1>"Y,N"</formula1>
    </dataValidation>
    <dataValidation allowBlank="1" showErrorMessage="1" sqref="D3:D17" xr:uid="{72D7D03D-E46F-4F07-AA8D-EB392B7DABF7}"/>
  </dataValidations>
  <pageMargins left="0.7" right="0.7" top="0.75" bottom="0.75" header="0.3" footer="0.3"/>
  <pageSetup paperSize="5" scale="69"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F2DA1-B0EB-4604-9E7E-368D75A1087D}">
  <sheetPr>
    <pageSetUpPr autoPageBreaks="0" fitToPage="1"/>
  </sheetPr>
  <dimension ref="A1:J25"/>
  <sheetViews>
    <sheetView zoomScaleNormal="100" workbookViewId="0">
      <selection sqref="A1:G1"/>
    </sheetView>
  </sheetViews>
  <sheetFormatPr defaultRowHeight="15" x14ac:dyDescent="0.25"/>
  <cols>
    <col min="1" max="1" width="6.5703125" bestFit="1" customWidth="1"/>
    <col min="2" max="2" width="47.85546875" customWidth="1"/>
    <col min="3" max="3" width="14.28515625" customWidth="1"/>
    <col min="4" max="4" width="8.5703125" customWidth="1"/>
    <col min="5" max="5" width="6.5703125" customWidth="1"/>
    <col min="6" max="6" width="47.85546875" customWidth="1"/>
    <col min="7" max="8" width="14.28515625" customWidth="1"/>
  </cols>
  <sheetData>
    <row r="1" spans="1:8" ht="37.5" customHeight="1" x14ac:dyDescent="0.25">
      <c r="A1" s="103" t="s">
        <v>18</v>
      </c>
      <c r="B1" s="103"/>
      <c r="C1" s="103"/>
      <c r="D1" s="103"/>
      <c r="E1" s="103"/>
      <c r="F1" s="103"/>
      <c r="G1" s="103"/>
      <c r="H1" s="44"/>
    </row>
    <row r="2" spans="1:8" ht="15" customHeight="1" x14ac:dyDescent="0.25">
      <c r="A2" s="116" t="s">
        <v>132</v>
      </c>
      <c r="B2" s="116"/>
      <c r="C2" s="116"/>
      <c r="D2" s="62"/>
      <c r="E2" s="116" t="s">
        <v>133</v>
      </c>
      <c r="F2" s="116"/>
      <c r="G2" s="116"/>
      <c r="H2" s="62"/>
    </row>
    <row r="3" spans="1:8" ht="15" customHeight="1" x14ac:dyDescent="0.25">
      <c r="A3" s="111" t="s">
        <v>134</v>
      </c>
      <c r="B3" s="111"/>
      <c r="C3" s="111"/>
      <c r="E3" s="111" t="s">
        <v>135</v>
      </c>
      <c r="F3" s="111"/>
      <c r="G3" s="111"/>
    </row>
    <row r="4" spans="1:8" ht="15" customHeight="1" x14ac:dyDescent="0.25">
      <c r="A4" s="15" t="s">
        <v>136</v>
      </c>
      <c r="B4" s="15" t="s">
        <v>137</v>
      </c>
      <c r="C4" s="2" t="s">
        <v>138</v>
      </c>
      <c r="E4" s="15">
        <v>1</v>
      </c>
      <c r="F4" s="4" t="s">
        <v>139</v>
      </c>
      <c r="G4" s="10">
        <f>12*SUM('5 Image Review Costs'!F21:I21)</f>
        <v>0</v>
      </c>
    </row>
    <row r="5" spans="1:8" x14ac:dyDescent="0.25">
      <c r="A5" s="15">
        <v>1</v>
      </c>
      <c r="B5" s="4" t="s">
        <v>140</v>
      </c>
      <c r="C5" s="10">
        <f>'1B Program Dev Summary'!E10</f>
        <v>0</v>
      </c>
      <c r="E5" s="15">
        <v>2</v>
      </c>
      <c r="F5" s="4" t="s">
        <v>141</v>
      </c>
      <c r="G5" s="10">
        <f>'5 Image Review Costs'!J32</f>
        <v>0</v>
      </c>
    </row>
    <row r="6" spans="1:8" x14ac:dyDescent="0.25">
      <c r="A6" s="15">
        <v>2</v>
      </c>
      <c r="B6" s="34" t="s">
        <v>142</v>
      </c>
      <c r="C6" s="10">
        <f>'2B Roadside Summary'!G50</f>
        <v>0</v>
      </c>
      <c r="E6" s="15">
        <v>3</v>
      </c>
      <c r="F6" s="4" t="s">
        <v>143</v>
      </c>
      <c r="G6" s="10">
        <f>12*SUM('5 Image Review Costs'!F30:I30)</f>
        <v>0</v>
      </c>
    </row>
    <row r="7" spans="1:8" x14ac:dyDescent="0.25">
      <c r="A7" s="17">
        <v>3</v>
      </c>
      <c r="B7" s="26" t="s">
        <v>144</v>
      </c>
      <c r="C7" s="27">
        <f>'3B Host Summary'!G9</f>
        <v>0</v>
      </c>
      <c r="E7" s="121" t="s">
        <v>145</v>
      </c>
      <c r="F7" s="121"/>
      <c r="G7" s="10">
        <f>G5</f>
        <v>0</v>
      </c>
    </row>
    <row r="8" spans="1:8" ht="15.75" thickBot="1" x14ac:dyDescent="0.3">
      <c r="A8" s="112" t="s">
        <v>146</v>
      </c>
      <c r="B8" s="113"/>
      <c r="C8" s="27">
        <f>SUM(C5:C7)</f>
        <v>0</v>
      </c>
      <c r="E8" s="111" t="s">
        <v>147</v>
      </c>
      <c r="F8" s="111"/>
      <c r="G8" s="111"/>
    </row>
    <row r="9" spans="1:8" x14ac:dyDescent="0.25">
      <c r="A9" s="109" t="s">
        <v>148</v>
      </c>
      <c r="B9" s="110"/>
      <c r="C9" s="67">
        <f>C8</f>
        <v>0</v>
      </c>
      <c r="E9" s="15">
        <v>4</v>
      </c>
      <c r="F9" s="4" t="s">
        <v>149</v>
      </c>
      <c r="G9" s="10">
        <f>SUM('4C O&amp;M Summary'!C8:C9)</f>
        <v>0</v>
      </c>
    </row>
    <row r="10" spans="1:8" x14ac:dyDescent="0.25">
      <c r="A10" s="111" t="s">
        <v>150</v>
      </c>
      <c r="B10" s="111"/>
      <c r="C10" s="111"/>
      <c r="E10" s="121" t="s">
        <v>151</v>
      </c>
      <c r="F10" s="121"/>
      <c r="G10" s="10">
        <f>G9</f>
        <v>0</v>
      </c>
    </row>
    <row r="11" spans="1:8" x14ac:dyDescent="0.25">
      <c r="A11" s="15">
        <v>4</v>
      </c>
      <c r="B11" s="66" t="s">
        <v>139</v>
      </c>
      <c r="C11" s="10">
        <f>12*SUM('5 Image Review Costs'!F5:M5)</f>
        <v>0</v>
      </c>
      <c r="E11" s="111" t="s">
        <v>152</v>
      </c>
      <c r="F11" s="111"/>
      <c r="G11" s="111"/>
    </row>
    <row r="12" spans="1:8" x14ac:dyDescent="0.25">
      <c r="A12" s="15">
        <v>5</v>
      </c>
      <c r="B12" s="66" t="s">
        <v>141</v>
      </c>
      <c r="C12" s="10">
        <f>'5 Image Review Costs'!N16</f>
        <v>0</v>
      </c>
      <c r="E12" s="15">
        <v>5</v>
      </c>
      <c r="F12" s="4" t="s">
        <v>153</v>
      </c>
      <c r="G12" s="10">
        <f>SUM('4C O&amp;M Summary'!D8:D9)</f>
        <v>0</v>
      </c>
    </row>
    <row r="13" spans="1:8" ht="15.75" thickBot="1" x14ac:dyDescent="0.3">
      <c r="A13" s="15">
        <v>6</v>
      </c>
      <c r="B13" s="66" t="s">
        <v>143</v>
      </c>
      <c r="C13" s="10">
        <f>12*SUM('5 Image Review Costs'!F14:M14)</f>
        <v>0</v>
      </c>
      <c r="E13" s="122" t="s">
        <v>154</v>
      </c>
      <c r="F13" s="122"/>
      <c r="G13" s="27">
        <f>G12</f>
        <v>0</v>
      </c>
    </row>
    <row r="14" spans="1:8" ht="15.75" thickTop="1" x14ac:dyDescent="0.25">
      <c r="A14" s="117" t="s">
        <v>155</v>
      </c>
      <c r="B14" s="118"/>
      <c r="C14" s="10">
        <f>C12</f>
        <v>0</v>
      </c>
      <c r="E14" s="123" t="s">
        <v>156</v>
      </c>
      <c r="F14" s="123"/>
      <c r="G14" s="32">
        <f>G7+G10+G13</f>
        <v>0</v>
      </c>
    </row>
    <row r="15" spans="1:8" x14ac:dyDescent="0.25">
      <c r="A15" s="111" t="s">
        <v>157</v>
      </c>
      <c r="B15" s="111"/>
      <c r="C15" s="111"/>
    </row>
    <row r="16" spans="1:8" x14ac:dyDescent="0.25">
      <c r="A16" s="15">
        <v>7</v>
      </c>
      <c r="B16" s="4" t="s">
        <v>149</v>
      </c>
      <c r="C16" s="10">
        <f>SUM('4C O&amp;M Summary'!C4:C5)</f>
        <v>0</v>
      </c>
    </row>
    <row r="17" spans="1:10" x14ac:dyDescent="0.25">
      <c r="A17" s="117" t="s">
        <v>158</v>
      </c>
      <c r="B17" s="118"/>
      <c r="C17" s="10">
        <f>C16</f>
        <v>0</v>
      </c>
      <c r="G17" s="22"/>
      <c r="J17" s="40"/>
    </row>
    <row r="18" spans="1:10" x14ac:dyDescent="0.25">
      <c r="A18" s="111" t="s">
        <v>159</v>
      </c>
      <c r="B18" s="111"/>
      <c r="C18" s="111"/>
      <c r="G18" s="22"/>
      <c r="J18" s="40"/>
    </row>
    <row r="19" spans="1:10" x14ac:dyDescent="0.25">
      <c r="A19" s="15">
        <v>7</v>
      </c>
      <c r="B19" s="4" t="s">
        <v>153</v>
      </c>
      <c r="C19" s="10">
        <f>SUM('4C O&amp;M Summary'!D4:D5)</f>
        <v>0</v>
      </c>
    </row>
    <row r="20" spans="1:10" ht="15.75" thickBot="1" x14ac:dyDescent="0.3">
      <c r="A20" s="119" t="s">
        <v>160</v>
      </c>
      <c r="B20" s="120"/>
      <c r="C20" s="27">
        <f>C19</f>
        <v>0</v>
      </c>
      <c r="G20" s="22"/>
      <c r="J20" s="40"/>
    </row>
    <row r="21" spans="1:10" ht="15.75" thickBot="1" x14ac:dyDescent="0.3">
      <c r="A21" s="114" t="s">
        <v>161</v>
      </c>
      <c r="B21" s="115"/>
      <c r="C21" s="68">
        <f>C14+C17+C20</f>
        <v>0</v>
      </c>
    </row>
    <row r="22" spans="1:10" ht="15.75" customHeight="1" thickTop="1" x14ac:dyDescent="0.25">
      <c r="A22" s="107" t="s">
        <v>162</v>
      </c>
      <c r="B22" s="108"/>
      <c r="C22" s="65">
        <f>C9+C21</f>
        <v>0</v>
      </c>
    </row>
    <row r="25" spans="1:10" x14ac:dyDescent="0.25">
      <c r="B25" s="40"/>
    </row>
  </sheetData>
  <sheetProtection algorithmName="SHA-512" hashValue="AtJ2oT205P28u1cyK+2V6yeWsOira7n6rpKkL2qnbzyt0PrjnSycdYyElnR2j2mbsKzy0FOUz99afl+s2TM6+g==" saltValue="L9bcZeWjewWJZZ/MIY4XHg==" spinCount="100000" sheet="1" objects="1" scenarios="1"/>
  <mergeCells count="21">
    <mergeCell ref="A1:G1"/>
    <mergeCell ref="A21:B21"/>
    <mergeCell ref="A2:C2"/>
    <mergeCell ref="E2:G2"/>
    <mergeCell ref="E3:G3"/>
    <mergeCell ref="A14:B14"/>
    <mergeCell ref="A17:B17"/>
    <mergeCell ref="A20:B20"/>
    <mergeCell ref="E7:F7"/>
    <mergeCell ref="E8:G8"/>
    <mergeCell ref="E10:F10"/>
    <mergeCell ref="E11:G11"/>
    <mergeCell ref="E13:F13"/>
    <mergeCell ref="E14:F14"/>
    <mergeCell ref="A3:C3"/>
    <mergeCell ref="A22:B22"/>
    <mergeCell ref="A9:B9"/>
    <mergeCell ref="A10:C10"/>
    <mergeCell ref="A8:B8"/>
    <mergeCell ref="A15:C15"/>
    <mergeCell ref="A18:C18"/>
  </mergeCell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AD30-D179-4F9E-83A0-584D3394BC97}">
  <sheetPr>
    <pageSetUpPr fitToPage="1"/>
  </sheetPr>
  <dimension ref="A1:F53"/>
  <sheetViews>
    <sheetView zoomScaleNormal="100" workbookViewId="0">
      <selection activeCell="C10" sqref="C10"/>
    </sheetView>
  </sheetViews>
  <sheetFormatPr defaultRowHeight="15" x14ac:dyDescent="0.25"/>
  <cols>
    <col min="1" max="1" width="6.5703125" bestFit="1" customWidth="1"/>
    <col min="2" max="2" width="85.7109375" bestFit="1" customWidth="1"/>
    <col min="3" max="5" width="12.85546875" style="28" customWidth="1"/>
  </cols>
  <sheetData>
    <row r="1" spans="1:6" ht="38.25" customHeight="1" x14ac:dyDescent="0.25">
      <c r="A1" s="103" t="s">
        <v>163</v>
      </c>
      <c r="B1" s="103"/>
      <c r="C1" s="103"/>
      <c r="D1" s="103"/>
      <c r="E1" s="103"/>
    </row>
    <row r="2" spans="1:6" ht="30" customHeight="1" x14ac:dyDescent="0.25">
      <c r="A2" s="15" t="s">
        <v>136</v>
      </c>
      <c r="B2" s="15" t="s">
        <v>164</v>
      </c>
      <c r="C2" s="2" t="s">
        <v>165</v>
      </c>
      <c r="D2" s="2" t="s">
        <v>166</v>
      </c>
      <c r="E2" s="2" t="s">
        <v>138</v>
      </c>
    </row>
    <row r="3" spans="1:6" x14ac:dyDescent="0.25">
      <c r="A3" s="3">
        <v>1</v>
      </c>
      <c r="B3" s="124" t="s">
        <v>24</v>
      </c>
      <c r="C3" s="125"/>
      <c r="D3" s="125"/>
      <c r="E3" s="126"/>
    </row>
    <row r="4" spans="1:6" x14ac:dyDescent="0.25">
      <c r="A4" s="127"/>
      <c r="B4" s="23" t="s">
        <v>24</v>
      </c>
      <c r="C4" s="35"/>
      <c r="D4" s="35"/>
      <c r="E4" s="29">
        <f>SUM(C4:D4)</f>
        <v>0</v>
      </c>
    </row>
    <row r="5" spans="1:6" x14ac:dyDescent="0.25">
      <c r="A5" s="128"/>
      <c r="B5" s="6" t="s">
        <v>167</v>
      </c>
      <c r="C5" s="29">
        <f>C4</f>
        <v>0</v>
      </c>
      <c r="D5" s="29">
        <f t="shared" ref="D5" si="0">D4</f>
        <v>0</v>
      </c>
      <c r="E5" s="29">
        <f>SUM(C5:D5)</f>
        <v>0</v>
      </c>
    </row>
    <row r="6" spans="1:6" x14ac:dyDescent="0.25">
      <c r="A6" s="3">
        <v>2</v>
      </c>
      <c r="B6" s="124" t="s">
        <v>27</v>
      </c>
      <c r="C6" s="125"/>
      <c r="D6" s="125"/>
      <c r="E6" s="126"/>
    </row>
    <row r="7" spans="1:6" x14ac:dyDescent="0.25">
      <c r="A7" s="49"/>
      <c r="B7" s="23" t="s">
        <v>27</v>
      </c>
      <c r="C7" s="35"/>
      <c r="D7" s="35"/>
      <c r="E7" s="29">
        <f t="shared" ref="E7" si="1">SUM(C7:D7)</f>
        <v>0</v>
      </c>
    </row>
    <row r="8" spans="1:6" x14ac:dyDescent="0.25">
      <c r="A8" s="50"/>
      <c r="B8" s="6" t="s">
        <v>167</v>
      </c>
      <c r="C8" s="29">
        <f>C7</f>
        <v>0</v>
      </c>
      <c r="D8" s="29">
        <f>D7</f>
        <v>0</v>
      </c>
      <c r="E8" s="29">
        <f>SUM(C8:D8)</f>
        <v>0</v>
      </c>
    </row>
    <row r="9" spans="1:6" x14ac:dyDescent="0.25">
      <c r="A9" s="3">
        <v>3</v>
      </c>
      <c r="B9" s="124" t="s">
        <v>32</v>
      </c>
      <c r="C9" s="125"/>
      <c r="D9" s="125"/>
      <c r="E9" s="126"/>
    </row>
    <row r="10" spans="1:6" x14ac:dyDescent="0.25">
      <c r="A10" s="127"/>
      <c r="B10" s="23" t="s">
        <v>168</v>
      </c>
      <c r="C10" s="35"/>
      <c r="D10" s="35"/>
      <c r="E10" s="29">
        <f>SUM(C10:D10)</f>
        <v>0</v>
      </c>
    </row>
    <row r="11" spans="1:6" x14ac:dyDescent="0.25">
      <c r="A11" s="132"/>
      <c r="B11" s="23" t="s">
        <v>169</v>
      </c>
      <c r="C11" s="35"/>
      <c r="D11" s="35"/>
      <c r="E11" s="29">
        <f>SUM(C11:D11)</f>
        <v>0</v>
      </c>
    </row>
    <row r="12" spans="1:6" x14ac:dyDescent="0.25">
      <c r="A12" s="128"/>
      <c r="B12" s="6" t="s">
        <v>167</v>
      </c>
      <c r="C12" s="29">
        <f>SUM(C10:C11)</f>
        <v>0</v>
      </c>
      <c r="D12" s="29">
        <f>SUM(D10:D11)</f>
        <v>0</v>
      </c>
      <c r="E12" s="29">
        <f>SUM(C12:D12)</f>
        <v>0</v>
      </c>
    </row>
    <row r="13" spans="1:6" x14ac:dyDescent="0.25">
      <c r="A13" s="3">
        <v>4</v>
      </c>
      <c r="B13" s="124" t="s">
        <v>34</v>
      </c>
      <c r="C13" s="125"/>
      <c r="D13" s="125"/>
      <c r="E13" s="126"/>
      <c r="F13" s="40"/>
    </row>
    <row r="14" spans="1:6" x14ac:dyDescent="0.25">
      <c r="A14" s="3" t="s">
        <v>170</v>
      </c>
      <c r="B14" s="129" t="s">
        <v>56</v>
      </c>
      <c r="C14" s="130"/>
      <c r="D14" s="130"/>
      <c r="E14" s="131"/>
      <c r="F14" s="40"/>
    </row>
    <row r="15" spans="1:6" x14ac:dyDescent="0.25">
      <c r="A15" s="127"/>
      <c r="B15" s="23" t="s">
        <v>171</v>
      </c>
      <c r="C15" s="35"/>
      <c r="D15" s="35"/>
      <c r="E15" s="29">
        <f t="shared" ref="E15:E20" si="2">SUM(C15:D15)</f>
        <v>0</v>
      </c>
      <c r="F15" s="40"/>
    </row>
    <row r="16" spans="1:6" x14ac:dyDescent="0.25">
      <c r="A16" s="132"/>
      <c r="B16" s="23" t="s">
        <v>172</v>
      </c>
      <c r="C16" s="35"/>
      <c r="D16" s="35"/>
      <c r="E16" s="29">
        <f t="shared" si="2"/>
        <v>0</v>
      </c>
      <c r="F16" s="40"/>
    </row>
    <row r="17" spans="1:6" x14ac:dyDescent="0.25">
      <c r="A17" s="132"/>
      <c r="B17" s="23" t="s">
        <v>173</v>
      </c>
      <c r="C17" s="35"/>
      <c r="D17" s="35"/>
      <c r="E17" s="29">
        <f t="shared" si="2"/>
        <v>0</v>
      </c>
    </row>
    <row r="18" spans="1:6" x14ac:dyDescent="0.25">
      <c r="A18" s="132"/>
      <c r="B18" s="23" t="s">
        <v>174</v>
      </c>
      <c r="C18" s="35"/>
      <c r="D18" s="35"/>
      <c r="E18" s="29">
        <f t="shared" si="2"/>
        <v>0</v>
      </c>
      <c r="F18" s="40"/>
    </row>
    <row r="19" spans="1:6" x14ac:dyDescent="0.25">
      <c r="A19" s="132"/>
      <c r="B19" s="23" t="s">
        <v>175</v>
      </c>
      <c r="C19" s="35"/>
      <c r="D19" s="35"/>
      <c r="E19" s="29">
        <f t="shared" si="2"/>
        <v>0</v>
      </c>
      <c r="F19" s="40"/>
    </row>
    <row r="20" spans="1:6" x14ac:dyDescent="0.25">
      <c r="A20" s="128"/>
      <c r="B20" s="6" t="s">
        <v>167</v>
      </c>
      <c r="C20" s="29">
        <f>SUM(C15:C19)</f>
        <v>0</v>
      </c>
      <c r="D20" s="29">
        <f>SUM(D15:D19)</f>
        <v>0</v>
      </c>
      <c r="E20" s="29">
        <f t="shared" si="2"/>
        <v>0</v>
      </c>
      <c r="F20" s="40"/>
    </row>
    <row r="21" spans="1:6" x14ac:dyDescent="0.25">
      <c r="A21" s="3" t="s">
        <v>176</v>
      </c>
      <c r="B21" s="129" t="s">
        <v>177</v>
      </c>
      <c r="C21" s="130"/>
      <c r="D21" s="130"/>
      <c r="E21" s="131"/>
      <c r="F21" s="40"/>
    </row>
    <row r="22" spans="1:6" x14ac:dyDescent="0.25">
      <c r="A22" s="132"/>
      <c r="B22" s="23" t="s">
        <v>173</v>
      </c>
      <c r="C22" s="35"/>
      <c r="D22" s="35"/>
      <c r="E22" s="29">
        <f t="shared" ref="E22:E25" si="3">SUM(C22:D22)</f>
        <v>0</v>
      </c>
      <c r="F22" s="40"/>
    </row>
    <row r="23" spans="1:6" x14ac:dyDescent="0.25">
      <c r="A23" s="132"/>
      <c r="B23" s="42" t="s">
        <v>178</v>
      </c>
      <c r="C23" s="35"/>
      <c r="D23" s="35"/>
      <c r="E23" s="29">
        <f t="shared" si="3"/>
        <v>0</v>
      </c>
      <c r="F23" s="40"/>
    </row>
    <row r="24" spans="1:6" x14ac:dyDescent="0.25">
      <c r="A24" s="132"/>
      <c r="B24" s="23" t="s">
        <v>175</v>
      </c>
      <c r="C24" s="35"/>
      <c r="D24" s="35"/>
      <c r="E24" s="29">
        <f t="shared" si="3"/>
        <v>0</v>
      </c>
    </row>
    <row r="25" spans="1:6" x14ac:dyDescent="0.25">
      <c r="A25" s="128"/>
      <c r="B25" s="6" t="s">
        <v>167</v>
      </c>
      <c r="C25" s="29">
        <f>SUM(C22:C24)</f>
        <v>0</v>
      </c>
      <c r="D25" s="29">
        <f>SUM(D22:D24)</f>
        <v>0</v>
      </c>
      <c r="E25" s="29">
        <f t="shared" si="3"/>
        <v>0</v>
      </c>
    </row>
    <row r="26" spans="1:6" x14ac:dyDescent="0.25">
      <c r="A26" s="3" t="s">
        <v>179</v>
      </c>
      <c r="B26" s="129" t="s">
        <v>180</v>
      </c>
      <c r="C26" s="130"/>
      <c r="D26" s="130"/>
      <c r="E26" s="131"/>
    </row>
    <row r="27" spans="1:6" x14ac:dyDescent="0.25">
      <c r="A27" s="127"/>
      <c r="B27" s="23" t="s">
        <v>171</v>
      </c>
      <c r="C27" s="35"/>
      <c r="D27" s="35"/>
      <c r="E27" s="29">
        <f t="shared" ref="E27:E52" si="4">SUM(C27:D27)</f>
        <v>0</v>
      </c>
    </row>
    <row r="28" spans="1:6" x14ac:dyDescent="0.25">
      <c r="A28" s="132"/>
      <c r="B28" s="23" t="s">
        <v>172</v>
      </c>
      <c r="C28" s="35"/>
      <c r="D28" s="35"/>
      <c r="E28" s="29">
        <f t="shared" si="4"/>
        <v>0</v>
      </c>
    </row>
    <row r="29" spans="1:6" x14ac:dyDescent="0.25">
      <c r="A29" s="132"/>
      <c r="B29" s="42" t="s">
        <v>173</v>
      </c>
      <c r="C29" s="35"/>
      <c r="D29" s="35"/>
      <c r="E29" s="29">
        <f t="shared" si="4"/>
        <v>0</v>
      </c>
      <c r="F29" s="40"/>
    </row>
    <row r="30" spans="1:6" x14ac:dyDescent="0.25">
      <c r="A30" s="132"/>
      <c r="B30" s="42" t="s">
        <v>174</v>
      </c>
      <c r="C30" s="35"/>
      <c r="D30" s="35"/>
      <c r="E30" s="29">
        <f t="shared" si="4"/>
        <v>0</v>
      </c>
      <c r="F30" s="40"/>
    </row>
    <row r="31" spans="1:6" x14ac:dyDescent="0.25">
      <c r="A31" s="132"/>
      <c r="B31" s="42" t="s">
        <v>178</v>
      </c>
      <c r="C31" s="35"/>
      <c r="D31" s="35"/>
      <c r="E31" s="29">
        <f t="shared" si="4"/>
        <v>0</v>
      </c>
      <c r="F31" s="40"/>
    </row>
    <row r="32" spans="1:6" x14ac:dyDescent="0.25">
      <c r="A32" s="132"/>
      <c r="B32" s="23" t="s">
        <v>175</v>
      </c>
      <c r="C32" s="35"/>
      <c r="D32" s="35"/>
      <c r="E32" s="29">
        <f t="shared" si="4"/>
        <v>0</v>
      </c>
    </row>
    <row r="33" spans="1:5" x14ac:dyDescent="0.25">
      <c r="A33" s="128"/>
      <c r="B33" s="6" t="s">
        <v>167</v>
      </c>
      <c r="C33" s="29">
        <f>SUM(C27:C32)</f>
        <v>0</v>
      </c>
      <c r="D33" s="29">
        <f>SUM(D27:D32)</f>
        <v>0</v>
      </c>
      <c r="E33" s="29">
        <f t="shared" si="4"/>
        <v>0</v>
      </c>
    </row>
    <row r="34" spans="1:5" x14ac:dyDescent="0.25">
      <c r="A34" s="3">
        <v>5</v>
      </c>
      <c r="B34" s="124" t="s">
        <v>38</v>
      </c>
      <c r="C34" s="125"/>
      <c r="D34" s="125"/>
      <c r="E34" s="126">
        <f t="shared" si="4"/>
        <v>0</v>
      </c>
    </row>
    <row r="35" spans="1:5" x14ac:dyDescent="0.25">
      <c r="A35" s="127"/>
      <c r="B35" s="23" t="s">
        <v>181</v>
      </c>
      <c r="C35" s="35"/>
      <c r="D35" s="35"/>
      <c r="E35" s="29">
        <f t="shared" si="4"/>
        <v>0</v>
      </c>
    </row>
    <row r="36" spans="1:5" x14ac:dyDescent="0.25">
      <c r="A36" s="128"/>
      <c r="B36" s="6" t="s">
        <v>167</v>
      </c>
      <c r="C36" s="29">
        <f>C35</f>
        <v>0</v>
      </c>
      <c r="D36" s="29">
        <f>D35</f>
        <v>0</v>
      </c>
      <c r="E36" s="29">
        <f t="shared" si="4"/>
        <v>0</v>
      </c>
    </row>
    <row r="37" spans="1:5" x14ac:dyDescent="0.25">
      <c r="A37" s="3">
        <v>6</v>
      </c>
      <c r="B37" s="124" t="s">
        <v>41</v>
      </c>
      <c r="C37" s="125"/>
      <c r="D37" s="125"/>
      <c r="E37" s="126">
        <f t="shared" si="4"/>
        <v>0</v>
      </c>
    </row>
    <row r="38" spans="1:5" x14ac:dyDescent="0.25">
      <c r="A38" s="30"/>
      <c r="B38" s="36"/>
      <c r="C38" s="35"/>
      <c r="D38" s="35"/>
      <c r="E38" s="29">
        <f t="shared" si="4"/>
        <v>0</v>
      </c>
    </row>
    <row r="39" spans="1:5" x14ac:dyDescent="0.25">
      <c r="A39" s="30"/>
      <c r="B39" s="36"/>
      <c r="C39" s="35"/>
      <c r="D39" s="35"/>
      <c r="E39" s="29">
        <f t="shared" si="4"/>
        <v>0</v>
      </c>
    </row>
    <row r="40" spans="1:5" x14ac:dyDescent="0.25">
      <c r="A40" s="30"/>
      <c r="B40" s="36"/>
      <c r="C40" s="35"/>
      <c r="D40" s="35"/>
      <c r="E40" s="29">
        <f t="shared" si="4"/>
        <v>0</v>
      </c>
    </row>
    <row r="41" spans="1:5" x14ac:dyDescent="0.25">
      <c r="A41" s="30"/>
      <c r="B41" s="36"/>
      <c r="C41" s="35"/>
      <c r="D41" s="35"/>
      <c r="E41" s="29">
        <f t="shared" si="4"/>
        <v>0</v>
      </c>
    </row>
    <row r="42" spans="1:5" x14ac:dyDescent="0.25">
      <c r="A42" s="30"/>
      <c r="B42" s="36"/>
      <c r="C42" s="35"/>
      <c r="D42" s="35"/>
      <c r="E42" s="29">
        <f t="shared" si="4"/>
        <v>0</v>
      </c>
    </row>
    <row r="43" spans="1:5" x14ac:dyDescent="0.25">
      <c r="A43" s="30"/>
      <c r="B43" s="36"/>
      <c r="C43" s="35"/>
      <c r="D43" s="35"/>
      <c r="E43" s="29">
        <f t="shared" si="4"/>
        <v>0</v>
      </c>
    </row>
    <row r="44" spans="1:5" x14ac:dyDescent="0.25">
      <c r="A44" s="30"/>
      <c r="B44" s="36"/>
      <c r="C44" s="35"/>
      <c r="D44" s="35"/>
      <c r="E44" s="29">
        <f t="shared" si="4"/>
        <v>0</v>
      </c>
    </row>
    <row r="45" spans="1:5" x14ac:dyDescent="0.25">
      <c r="A45" s="30"/>
      <c r="B45" s="36"/>
      <c r="C45" s="35"/>
      <c r="D45" s="35"/>
      <c r="E45" s="29">
        <f t="shared" si="4"/>
        <v>0</v>
      </c>
    </row>
    <row r="46" spans="1:5" x14ac:dyDescent="0.25">
      <c r="A46" s="30"/>
      <c r="B46" s="36"/>
      <c r="C46" s="35"/>
      <c r="D46" s="35"/>
      <c r="E46" s="29">
        <f t="shared" si="4"/>
        <v>0</v>
      </c>
    </row>
    <row r="47" spans="1:5" x14ac:dyDescent="0.25">
      <c r="A47" s="30"/>
      <c r="B47" s="36"/>
      <c r="C47" s="35"/>
      <c r="D47" s="35"/>
      <c r="E47" s="29">
        <f t="shared" si="4"/>
        <v>0</v>
      </c>
    </row>
    <row r="48" spans="1:5" x14ac:dyDescent="0.25">
      <c r="A48" s="30"/>
      <c r="B48" s="36"/>
      <c r="C48" s="35"/>
      <c r="D48" s="35"/>
      <c r="E48" s="29">
        <f t="shared" si="4"/>
        <v>0</v>
      </c>
    </row>
    <row r="49" spans="1:5" x14ac:dyDescent="0.25">
      <c r="A49" s="30"/>
      <c r="B49" s="36"/>
      <c r="C49" s="35"/>
      <c r="D49" s="35"/>
      <c r="E49" s="29">
        <f t="shared" si="4"/>
        <v>0</v>
      </c>
    </row>
    <row r="50" spans="1:5" x14ac:dyDescent="0.25">
      <c r="A50" s="30"/>
      <c r="B50" s="36"/>
      <c r="C50" s="35"/>
      <c r="D50" s="35"/>
      <c r="E50" s="29">
        <f t="shared" si="4"/>
        <v>0</v>
      </c>
    </row>
    <row r="51" spans="1:5" x14ac:dyDescent="0.25">
      <c r="A51" s="30"/>
      <c r="B51" s="36"/>
      <c r="C51" s="35"/>
      <c r="D51" s="35"/>
      <c r="E51" s="29">
        <f t="shared" si="4"/>
        <v>0</v>
      </c>
    </row>
    <row r="52" spans="1:5" x14ac:dyDescent="0.25">
      <c r="A52" s="30"/>
      <c r="B52" s="36"/>
      <c r="C52" s="35"/>
      <c r="D52" s="35"/>
      <c r="E52" s="29">
        <f t="shared" si="4"/>
        <v>0</v>
      </c>
    </row>
    <row r="53" spans="1:5" x14ac:dyDescent="0.25">
      <c r="A53" s="31"/>
      <c r="B53" s="6" t="s">
        <v>167</v>
      </c>
      <c r="C53" s="29">
        <f>SUM(C38:C52)</f>
        <v>0</v>
      </c>
      <c r="D53" s="29">
        <f>SUM(D38:D52)</f>
        <v>0</v>
      </c>
      <c r="E53" s="29">
        <f>SUM(C53:D53)</f>
        <v>0</v>
      </c>
    </row>
  </sheetData>
  <sheetProtection algorithmName="SHA-512" hashValue="ruZBEC+buAoSwznJAdC43BN7yNG8g+25e7TcfUHgIbpBXVmVZhlaxZ7ta4IUsOyoFOzuspcicpYi6YiCH2r9lQ==" saltValue="x6Cju+vztN2Pyz7/QViCAQ==" spinCount="100000" sheet="1" objects="1" scenarios="1"/>
  <mergeCells count="16">
    <mergeCell ref="B13:E13"/>
    <mergeCell ref="B14:E14"/>
    <mergeCell ref="B37:E37"/>
    <mergeCell ref="A10:A12"/>
    <mergeCell ref="A15:A20"/>
    <mergeCell ref="A22:A25"/>
    <mergeCell ref="A27:A33"/>
    <mergeCell ref="A35:A36"/>
    <mergeCell ref="B34:E34"/>
    <mergeCell ref="B21:E21"/>
    <mergeCell ref="B26:E26"/>
    <mergeCell ref="A1:E1"/>
    <mergeCell ref="B6:E6"/>
    <mergeCell ref="A4:A5"/>
    <mergeCell ref="B3:E3"/>
    <mergeCell ref="B9:E9"/>
  </mergeCells>
  <conditionalFormatting sqref="C4:D4 C7:D7 C10:D11 C27:D32 C35:D35 C38:D52 C15:D19 C22:D24">
    <cfRule type="notContainsBlanks" dxfId="24" priority="22">
      <formula>LEN(TRIM(C4))&gt;0</formula>
    </cfRule>
  </conditionalFormatting>
  <conditionalFormatting sqref="B38:B52">
    <cfRule type="notContainsBlanks" dxfId="23" priority="6">
      <formula>LEN(TRIM(B38))&gt;0</formula>
    </cfRule>
  </conditionalFormatting>
  <dataValidations count="1">
    <dataValidation type="whole" allowBlank="1" showInputMessage="1" showErrorMessage="1" errorTitle="Whole Number" error="Enter only whole dollar amounts." sqref="C7:D7 C27:D32 C10:D11 C4:D4 C35:D35 C38:D52 C15:D19 C22:D24" xr:uid="{2770FB4B-A05A-416E-A536-5A52C013C4E4}">
      <formula1>0</formula1>
      <formula2>999999999</formula2>
    </dataValidation>
  </dataValidations>
  <pageMargins left="0.7" right="0.7" top="0.75" bottom="0.75" header="0.3" footer="0.3"/>
  <pageSetup paperSize="5" fitToHeight="0" orientation="landscape" horizontalDpi="1200" verticalDpi="120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CF54-4120-47AF-B619-FD35E7392397}">
  <sheetPr>
    <pageSetUpPr fitToPage="1"/>
  </sheetPr>
  <dimension ref="A1:F10"/>
  <sheetViews>
    <sheetView zoomScaleNormal="100" workbookViewId="0">
      <selection sqref="A1:E1"/>
    </sheetView>
  </sheetViews>
  <sheetFormatPr defaultRowHeight="15" x14ac:dyDescent="0.25"/>
  <cols>
    <col min="1" max="1" width="6.5703125" bestFit="1" customWidth="1"/>
    <col min="2" max="2" width="50" customWidth="1"/>
    <col min="3" max="5" width="12.85546875" customWidth="1"/>
  </cols>
  <sheetData>
    <row r="1" spans="1:6" ht="37.5" customHeight="1" x14ac:dyDescent="0.25">
      <c r="A1" s="103" t="s">
        <v>182</v>
      </c>
      <c r="B1" s="103"/>
      <c r="C1" s="103"/>
      <c r="D1" s="103"/>
      <c r="E1" s="103"/>
    </row>
    <row r="2" spans="1:6" ht="30" customHeight="1" x14ac:dyDescent="0.25">
      <c r="A2" s="2" t="s">
        <v>136</v>
      </c>
      <c r="B2" s="2" t="s">
        <v>164</v>
      </c>
      <c r="C2" s="2" t="s">
        <v>165</v>
      </c>
      <c r="D2" s="2" t="s">
        <v>166</v>
      </c>
      <c r="E2" s="2" t="s">
        <v>138</v>
      </c>
    </row>
    <row r="3" spans="1:6" ht="15" customHeight="1" x14ac:dyDescent="0.25">
      <c r="A3" s="133" t="s">
        <v>183</v>
      </c>
      <c r="B3" s="134"/>
      <c r="C3" s="134"/>
      <c r="D3" s="134"/>
      <c r="E3" s="135"/>
    </row>
    <row r="4" spans="1:6" x14ac:dyDescent="0.25">
      <c r="A4" s="3">
        <v>1</v>
      </c>
      <c r="B4" s="4" t="str">
        <f>VLOOKUP(A4,'1A Program Dev Detail'!$A$3:$B$37,2)</f>
        <v>Project Management</v>
      </c>
      <c r="C4" s="10">
        <f>'1A Program Dev Detail'!C5</f>
        <v>0</v>
      </c>
      <c r="D4" s="10">
        <f>'1A Program Dev Detail'!D5</f>
        <v>0</v>
      </c>
      <c r="E4" s="10">
        <f>SUM(C4:D4)</f>
        <v>0</v>
      </c>
    </row>
    <row r="5" spans="1:6" x14ac:dyDescent="0.25">
      <c r="A5" s="3">
        <v>2</v>
      </c>
      <c r="B5" s="4" t="str">
        <f>VLOOKUP(A5,'1A Program Dev Detail'!$A$3:$B$37,2)</f>
        <v>Documentation</v>
      </c>
      <c r="C5" s="10">
        <f>'1A Program Dev Detail'!C8</f>
        <v>0</v>
      </c>
      <c r="D5" s="10">
        <f>'1A Program Dev Detail'!D8</f>
        <v>0</v>
      </c>
      <c r="E5" s="10">
        <f>SUM(C5:D5)</f>
        <v>0</v>
      </c>
    </row>
    <row r="6" spans="1:6" x14ac:dyDescent="0.25">
      <c r="A6" s="3">
        <v>3</v>
      </c>
      <c r="B6" s="4" t="str">
        <f>VLOOKUP(A6,'1A Program Dev Detail'!$A$3:$B$37,2)</f>
        <v>System Design</v>
      </c>
      <c r="C6" s="10">
        <f>'1A Program Dev Detail'!C12</f>
        <v>0</v>
      </c>
      <c r="D6" s="10">
        <f>'1A Program Dev Detail'!D12</f>
        <v>0</v>
      </c>
      <c r="E6" s="10">
        <f>SUM(C6:D6)</f>
        <v>0</v>
      </c>
    </row>
    <row r="7" spans="1:6" x14ac:dyDescent="0.25">
      <c r="A7" s="3">
        <v>4</v>
      </c>
      <c r="B7" s="4" t="str">
        <f>VLOOKUP(A7,'1A Program Dev Detail'!$A$3:$B$37,2)</f>
        <v>Testing</v>
      </c>
      <c r="C7" s="10">
        <f>'1A Program Dev Detail'!C20+'1A Program Dev Detail'!C25+'1A Program Dev Detail'!C33</f>
        <v>0</v>
      </c>
      <c r="D7" s="10">
        <f>'1A Program Dev Detail'!D20+'1A Program Dev Detail'!D25+'1A Program Dev Detail'!D33</f>
        <v>0</v>
      </c>
      <c r="E7" s="10">
        <f t="shared" ref="E7:E8" si="0">SUM(C7:D7)</f>
        <v>0</v>
      </c>
    </row>
    <row r="8" spans="1:6" x14ac:dyDescent="0.25">
      <c r="A8" s="3">
        <v>5</v>
      </c>
      <c r="B8" s="4" t="str">
        <f>VLOOKUP(A8,'1A Program Dev Detail'!$A$3:$B$37,2)</f>
        <v>Training</v>
      </c>
      <c r="C8" s="10">
        <f>'1A Program Dev Detail'!C36</f>
        <v>0</v>
      </c>
      <c r="D8" s="10">
        <f>'1A Program Dev Detail'!D36</f>
        <v>0</v>
      </c>
      <c r="E8" s="10">
        <f t="shared" si="0"/>
        <v>0</v>
      </c>
    </row>
    <row r="9" spans="1:6" x14ac:dyDescent="0.25">
      <c r="A9" s="3">
        <v>6</v>
      </c>
      <c r="B9" s="4" t="str">
        <f>VLOOKUP(A9,'1A Program Dev Detail'!$A$3:$B$37,2)</f>
        <v>Other Implementation Costs</v>
      </c>
      <c r="C9" s="10">
        <f>'1A Program Dev Detail'!C53</f>
        <v>0</v>
      </c>
      <c r="D9" s="10">
        <f>'1A Program Dev Detail'!D53</f>
        <v>0</v>
      </c>
      <c r="E9" s="10">
        <f>SUM(C9:D9)</f>
        <v>0</v>
      </c>
      <c r="F9" s="40"/>
    </row>
    <row r="10" spans="1:6" x14ac:dyDescent="0.25">
      <c r="A10" s="121" t="s">
        <v>184</v>
      </c>
      <c r="B10" s="121"/>
      <c r="C10" s="10">
        <f>SUM(C4:C9)</f>
        <v>0</v>
      </c>
      <c r="D10" s="10">
        <f>SUM(D4:D9)</f>
        <v>0</v>
      </c>
      <c r="E10" s="10">
        <f>SUM(C10:D10)</f>
        <v>0</v>
      </c>
    </row>
  </sheetData>
  <sheetProtection algorithmName="SHA-512" hashValue="49BVK6iXfUi4mb/hgBUL75MEq4wSbp5UpnaFbJXzIS25lB2rgTd7OIEkULbSc1Npob6/dmSeOB0ZA9AmmHjyZQ==" saltValue="RbgpCVAqsyRy/HHmEQRn1A==" spinCount="100000" sheet="1" objects="1" scenarios="1"/>
  <mergeCells count="3">
    <mergeCell ref="A1:E1"/>
    <mergeCell ref="A3:E3"/>
    <mergeCell ref="A10:B10"/>
  </mergeCell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F3F0F-10B6-4012-9EDF-2B82664CE193}">
  <sheetPr>
    <pageSetUpPr fitToPage="1"/>
  </sheetPr>
  <dimension ref="A1:F664"/>
  <sheetViews>
    <sheetView zoomScaleNormal="100" workbookViewId="0">
      <selection sqref="A1:E1"/>
    </sheetView>
  </sheetViews>
  <sheetFormatPr defaultRowHeight="15" x14ac:dyDescent="0.25"/>
  <cols>
    <col min="1" max="1" width="6.5703125" style="1" bestFit="1" customWidth="1"/>
    <col min="2" max="2" width="88" bestFit="1" customWidth="1"/>
    <col min="3" max="5" width="16.5703125" customWidth="1"/>
  </cols>
  <sheetData>
    <row r="1" spans="1:6" ht="37.5" customHeight="1" x14ac:dyDescent="0.25">
      <c r="A1" s="103" t="s">
        <v>185</v>
      </c>
      <c r="B1" s="140"/>
      <c r="C1" s="140"/>
      <c r="D1" s="140"/>
      <c r="E1" s="140"/>
      <c r="F1" s="40"/>
    </row>
    <row r="2" spans="1:6" ht="30" customHeight="1" x14ac:dyDescent="0.25">
      <c r="A2" s="2" t="s">
        <v>136</v>
      </c>
      <c r="B2" s="2" t="s">
        <v>186</v>
      </c>
      <c r="C2" s="2" t="s">
        <v>187</v>
      </c>
      <c r="D2" s="2" t="s">
        <v>188</v>
      </c>
      <c r="E2" s="2" t="s">
        <v>138</v>
      </c>
    </row>
    <row r="3" spans="1:6" x14ac:dyDescent="0.25">
      <c r="A3" s="137" t="s">
        <v>56</v>
      </c>
      <c r="B3" s="138"/>
      <c r="C3" s="138"/>
      <c r="D3" s="138"/>
      <c r="E3" s="139"/>
    </row>
    <row r="4" spans="1:6" x14ac:dyDescent="0.25">
      <c r="A4" s="3">
        <v>1</v>
      </c>
      <c r="B4" s="136" t="s">
        <v>189</v>
      </c>
      <c r="C4" s="136"/>
      <c r="D4" s="136"/>
      <c r="E4" s="136"/>
    </row>
    <row r="5" spans="1:6" x14ac:dyDescent="0.25">
      <c r="A5" s="127"/>
      <c r="B5" s="4" t="s">
        <v>190</v>
      </c>
      <c r="C5" s="37"/>
      <c r="D5" s="37"/>
      <c r="E5" s="10">
        <f>C5+D5</f>
        <v>0</v>
      </c>
      <c r="F5" s="40"/>
    </row>
    <row r="6" spans="1:6" x14ac:dyDescent="0.25">
      <c r="A6" s="132"/>
      <c r="B6" s="4" t="s">
        <v>191</v>
      </c>
      <c r="C6" s="37"/>
      <c r="D6" s="37"/>
      <c r="E6" s="10">
        <f t="shared" ref="E6:E14" si="0">C6+D6</f>
        <v>0</v>
      </c>
      <c r="F6" s="40"/>
    </row>
    <row r="7" spans="1:6" x14ac:dyDescent="0.25">
      <c r="A7" s="132"/>
      <c r="B7" s="4" t="s">
        <v>192</v>
      </c>
      <c r="C7" s="37"/>
      <c r="D7" s="37"/>
      <c r="E7" s="10">
        <f>C7+D7</f>
        <v>0</v>
      </c>
      <c r="F7" s="40"/>
    </row>
    <row r="8" spans="1:6" x14ac:dyDescent="0.25">
      <c r="A8" s="132"/>
      <c r="B8" s="4" t="s">
        <v>193</v>
      </c>
      <c r="C8" s="37"/>
      <c r="D8" s="37"/>
      <c r="E8" s="10">
        <f t="shared" si="0"/>
        <v>0</v>
      </c>
    </row>
    <row r="9" spans="1:6" x14ac:dyDescent="0.25">
      <c r="A9" s="132"/>
      <c r="B9" s="4" t="s">
        <v>194</v>
      </c>
      <c r="C9" s="37"/>
      <c r="D9" s="37"/>
      <c r="E9" s="10">
        <f t="shared" ref="E9:E10" si="1">C9+D9</f>
        <v>0</v>
      </c>
    </row>
    <row r="10" spans="1:6" x14ac:dyDescent="0.25">
      <c r="A10" s="132"/>
      <c r="B10" s="4" t="s">
        <v>195</v>
      </c>
      <c r="C10" s="37"/>
      <c r="D10" s="37"/>
      <c r="E10" s="10">
        <f t="shared" si="1"/>
        <v>0</v>
      </c>
    </row>
    <row r="11" spans="1:6" x14ac:dyDescent="0.25">
      <c r="A11" s="132"/>
      <c r="B11" s="4" t="s">
        <v>196</v>
      </c>
      <c r="C11" s="37"/>
      <c r="D11" s="37"/>
      <c r="E11" s="10">
        <f t="shared" ref="E11" si="2">C11+D11</f>
        <v>0</v>
      </c>
    </row>
    <row r="12" spans="1:6" x14ac:dyDescent="0.25">
      <c r="A12" s="132"/>
      <c r="B12" s="4" t="s">
        <v>197</v>
      </c>
      <c r="C12" s="37"/>
      <c r="D12" s="37"/>
      <c r="E12" s="10">
        <f t="shared" ref="E12" si="3">C12+D12</f>
        <v>0</v>
      </c>
    </row>
    <row r="13" spans="1:6" x14ac:dyDescent="0.25">
      <c r="A13" s="132"/>
      <c r="B13" s="4" t="s">
        <v>198</v>
      </c>
      <c r="C13" s="37"/>
      <c r="D13" s="37"/>
      <c r="E13" s="10">
        <f t="shared" si="0"/>
        <v>0</v>
      </c>
    </row>
    <row r="14" spans="1:6" x14ac:dyDescent="0.25">
      <c r="A14" s="128"/>
      <c r="B14" s="6" t="s">
        <v>167</v>
      </c>
      <c r="C14" s="10">
        <f>SUM(C5:C13)</f>
        <v>0</v>
      </c>
      <c r="D14" s="10">
        <f>SUM(D5:D13)</f>
        <v>0</v>
      </c>
      <c r="E14" s="10">
        <f t="shared" si="0"/>
        <v>0</v>
      </c>
    </row>
    <row r="15" spans="1:6" x14ac:dyDescent="0.25">
      <c r="A15" s="3">
        <v>2</v>
      </c>
      <c r="B15" s="136" t="s">
        <v>199</v>
      </c>
      <c r="C15" s="136"/>
      <c r="D15" s="136"/>
      <c r="E15" s="136"/>
      <c r="F15" s="40"/>
    </row>
    <row r="16" spans="1:6" x14ac:dyDescent="0.25">
      <c r="A16" s="127"/>
      <c r="B16" s="4" t="s">
        <v>200</v>
      </c>
      <c r="C16" s="37"/>
      <c r="D16" s="37"/>
      <c r="E16" s="10">
        <f>C16+D16</f>
        <v>0</v>
      </c>
    </row>
    <row r="17" spans="1:6" x14ac:dyDescent="0.25">
      <c r="A17" s="132"/>
      <c r="B17" s="4" t="s">
        <v>191</v>
      </c>
      <c r="C17" s="37"/>
      <c r="D17" s="37"/>
      <c r="E17" s="10">
        <f t="shared" ref="E17:E25" si="4">C17+D17</f>
        <v>0</v>
      </c>
    </row>
    <row r="18" spans="1:6" x14ac:dyDescent="0.25">
      <c r="A18" s="132"/>
      <c r="B18" s="4" t="s">
        <v>192</v>
      </c>
      <c r="C18" s="37"/>
      <c r="D18" s="37"/>
      <c r="E18" s="10">
        <f>C18+D18</f>
        <v>0</v>
      </c>
    </row>
    <row r="19" spans="1:6" x14ac:dyDescent="0.25">
      <c r="A19" s="132"/>
      <c r="B19" s="4" t="s">
        <v>193</v>
      </c>
      <c r="C19" s="37"/>
      <c r="D19" s="37"/>
      <c r="E19" s="10">
        <f t="shared" si="4"/>
        <v>0</v>
      </c>
    </row>
    <row r="20" spans="1:6" x14ac:dyDescent="0.25">
      <c r="A20" s="132"/>
      <c r="B20" s="4" t="s">
        <v>194</v>
      </c>
      <c r="C20" s="37"/>
      <c r="D20" s="37"/>
      <c r="E20" s="10">
        <f>C20+D20</f>
        <v>0</v>
      </c>
    </row>
    <row r="21" spans="1:6" x14ac:dyDescent="0.25">
      <c r="A21" s="132"/>
      <c r="B21" s="4" t="s">
        <v>195</v>
      </c>
      <c r="C21" s="37"/>
      <c r="D21" s="37"/>
      <c r="E21" s="10">
        <f t="shared" ref="E21" si="5">C21+D21</f>
        <v>0</v>
      </c>
    </row>
    <row r="22" spans="1:6" x14ac:dyDescent="0.25">
      <c r="A22" s="132"/>
      <c r="B22" s="4" t="s">
        <v>196</v>
      </c>
      <c r="C22" s="37"/>
      <c r="D22" s="37"/>
      <c r="E22" s="10">
        <f t="shared" ref="E22" si="6">C22+D22</f>
        <v>0</v>
      </c>
    </row>
    <row r="23" spans="1:6" x14ac:dyDescent="0.25">
      <c r="A23" s="132"/>
      <c r="B23" s="4" t="s">
        <v>197</v>
      </c>
      <c r="C23" s="37"/>
      <c r="D23" s="37"/>
      <c r="E23" s="10">
        <f t="shared" si="4"/>
        <v>0</v>
      </c>
    </row>
    <row r="24" spans="1:6" x14ac:dyDescent="0.25">
      <c r="A24" s="132"/>
      <c r="B24" s="4" t="s">
        <v>198</v>
      </c>
      <c r="C24" s="37"/>
      <c r="D24" s="37"/>
      <c r="E24" s="10">
        <f t="shared" si="4"/>
        <v>0</v>
      </c>
    </row>
    <row r="25" spans="1:6" x14ac:dyDescent="0.25">
      <c r="A25" s="128"/>
      <c r="B25" s="6" t="s">
        <v>167</v>
      </c>
      <c r="C25" s="10">
        <f>SUM(C16:C24)</f>
        <v>0</v>
      </c>
      <c r="D25" s="10">
        <f>SUM(D16:D24)</f>
        <v>0</v>
      </c>
      <c r="E25" s="10">
        <f t="shared" si="4"/>
        <v>0</v>
      </c>
    </row>
    <row r="26" spans="1:6" x14ac:dyDescent="0.25">
      <c r="A26" s="3">
        <v>3</v>
      </c>
      <c r="B26" s="136" t="s">
        <v>201</v>
      </c>
      <c r="C26" s="136"/>
      <c r="D26" s="136"/>
      <c r="E26" s="136"/>
      <c r="F26" s="40"/>
    </row>
    <row r="27" spans="1:6" x14ac:dyDescent="0.25">
      <c r="A27" s="127"/>
      <c r="B27" s="34" t="s">
        <v>202</v>
      </c>
      <c r="C27" s="37"/>
      <c r="D27" s="37"/>
      <c r="E27" s="10">
        <f>C27+D27</f>
        <v>0</v>
      </c>
      <c r="F27" s="40"/>
    </row>
    <row r="28" spans="1:6" x14ac:dyDescent="0.25">
      <c r="A28" s="132"/>
      <c r="B28" s="4" t="s">
        <v>203</v>
      </c>
      <c r="C28" s="37"/>
      <c r="D28" s="37"/>
      <c r="E28" s="10">
        <f t="shared" ref="E28:E42" si="7">C28+D28</f>
        <v>0</v>
      </c>
      <c r="F28" s="40"/>
    </row>
    <row r="29" spans="1:6" x14ac:dyDescent="0.25">
      <c r="A29" s="132"/>
      <c r="B29" s="4" t="s">
        <v>204</v>
      </c>
      <c r="C29" s="37"/>
      <c r="D29" s="37"/>
      <c r="E29" s="10">
        <f t="shared" si="7"/>
        <v>0</v>
      </c>
      <c r="F29" s="40"/>
    </row>
    <row r="30" spans="1:6" x14ac:dyDescent="0.25">
      <c r="A30" s="132"/>
      <c r="B30" s="4" t="s">
        <v>205</v>
      </c>
      <c r="C30" s="37"/>
      <c r="D30" s="37"/>
      <c r="E30" s="10">
        <f t="shared" ref="E30:E32" si="8">C30+D30</f>
        <v>0</v>
      </c>
    </row>
    <row r="31" spans="1:6" x14ac:dyDescent="0.25">
      <c r="A31" s="132"/>
      <c r="B31" s="4" t="s">
        <v>206</v>
      </c>
      <c r="C31" s="37"/>
      <c r="D31" s="37"/>
      <c r="E31" s="10">
        <f t="shared" si="8"/>
        <v>0</v>
      </c>
    </row>
    <row r="32" spans="1:6" x14ac:dyDescent="0.25">
      <c r="A32" s="132"/>
      <c r="B32" s="5" t="s">
        <v>207</v>
      </c>
      <c r="C32" s="37"/>
      <c r="D32" s="37"/>
      <c r="E32" s="10">
        <f t="shared" si="8"/>
        <v>0</v>
      </c>
    </row>
    <row r="33" spans="1:5" x14ac:dyDescent="0.25">
      <c r="A33" s="132"/>
      <c r="B33" s="4" t="s">
        <v>191</v>
      </c>
      <c r="C33" s="37"/>
      <c r="D33" s="37"/>
      <c r="E33" s="10">
        <f t="shared" ref="E33:E41" si="9">C33+D33</f>
        <v>0</v>
      </c>
    </row>
    <row r="34" spans="1:5" x14ac:dyDescent="0.25">
      <c r="A34" s="132"/>
      <c r="B34" s="4" t="s">
        <v>208</v>
      </c>
      <c r="C34" s="37"/>
      <c r="D34" s="37"/>
      <c r="E34" s="10">
        <f t="shared" si="9"/>
        <v>0</v>
      </c>
    </row>
    <row r="35" spans="1:5" x14ac:dyDescent="0.25">
      <c r="A35" s="132"/>
      <c r="B35" s="4" t="s">
        <v>192</v>
      </c>
      <c r="C35" s="37"/>
      <c r="D35" s="37"/>
      <c r="E35" s="10">
        <f>C35+D35</f>
        <v>0</v>
      </c>
    </row>
    <row r="36" spans="1:5" x14ac:dyDescent="0.25">
      <c r="A36" s="132"/>
      <c r="B36" s="4" t="s">
        <v>193</v>
      </c>
      <c r="C36" s="37"/>
      <c r="D36" s="37"/>
      <c r="E36" s="10">
        <f t="shared" si="9"/>
        <v>0</v>
      </c>
    </row>
    <row r="37" spans="1:5" x14ac:dyDescent="0.25">
      <c r="A37" s="132"/>
      <c r="B37" s="4" t="s">
        <v>209</v>
      </c>
      <c r="C37" s="37"/>
      <c r="D37" s="37"/>
      <c r="E37" s="10">
        <f t="shared" si="9"/>
        <v>0</v>
      </c>
    </row>
    <row r="38" spans="1:5" x14ac:dyDescent="0.25">
      <c r="A38" s="132"/>
      <c r="B38" s="4" t="s">
        <v>195</v>
      </c>
      <c r="C38" s="37"/>
      <c r="D38" s="37"/>
      <c r="E38" s="10">
        <f t="shared" si="9"/>
        <v>0</v>
      </c>
    </row>
    <row r="39" spans="1:5" x14ac:dyDescent="0.25">
      <c r="A39" s="132"/>
      <c r="B39" s="4" t="s">
        <v>196</v>
      </c>
      <c r="C39" s="37"/>
      <c r="D39" s="37"/>
      <c r="E39" s="10">
        <f t="shared" si="9"/>
        <v>0</v>
      </c>
    </row>
    <row r="40" spans="1:5" x14ac:dyDescent="0.25">
      <c r="A40" s="132"/>
      <c r="B40" s="4" t="s">
        <v>197</v>
      </c>
      <c r="C40" s="37"/>
      <c r="D40" s="37"/>
      <c r="E40" s="10">
        <f t="shared" si="9"/>
        <v>0</v>
      </c>
    </row>
    <row r="41" spans="1:5" x14ac:dyDescent="0.25">
      <c r="A41" s="132"/>
      <c r="B41" s="4" t="s">
        <v>198</v>
      </c>
      <c r="C41" s="37"/>
      <c r="D41" s="37"/>
      <c r="E41" s="10">
        <f t="shared" si="9"/>
        <v>0</v>
      </c>
    </row>
    <row r="42" spans="1:5" x14ac:dyDescent="0.25">
      <c r="A42" s="128"/>
      <c r="B42" s="6" t="s">
        <v>167</v>
      </c>
      <c r="C42" s="10">
        <f>SUM(C27:C41)</f>
        <v>0</v>
      </c>
      <c r="D42" s="10">
        <f>SUM(D27:D41)</f>
        <v>0</v>
      </c>
      <c r="E42" s="10">
        <f t="shared" si="7"/>
        <v>0</v>
      </c>
    </row>
    <row r="43" spans="1:5" x14ac:dyDescent="0.25">
      <c r="A43" s="15">
        <v>4</v>
      </c>
      <c r="B43" s="141" t="s">
        <v>210</v>
      </c>
      <c r="C43" s="141"/>
      <c r="D43" s="141"/>
      <c r="E43" s="141"/>
    </row>
    <row r="44" spans="1:5" x14ac:dyDescent="0.25">
      <c r="A44" s="127"/>
      <c r="B44" s="4" t="s">
        <v>202</v>
      </c>
      <c r="C44" s="37"/>
      <c r="D44" s="37"/>
      <c r="E44" s="10">
        <f>C44+D44</f>
        <v>0</v>
      </c>
    </row>
    <row r="45" spans="1:5" x14ac:dyDescent="0.25">
      <c r="A45" s="132"/>
      <c r="B45" s="4" t="s">
        <v>203</v>
      </c>
      <c r="C45" s="37"/>
      <c r="D45" s="37"/>
      <c r="E45" s="10">
        <f t="shared" ref="E45" si="10">C45+D45</f>
        <v>0</v>
      </c>
    </row>
    <row r="46" spans="1:5" x14ac:dyDescent="0.25">
      <c r="A46" s="132"/>
      <c r="B46" s="4" t="s">
        <v>204</v>
      </c>
      <c r="C46" s="37"/>
      <c r="D46" s="37"/>
      <c r="E46" s="10">
        <f t="shared" ref="E46:E60" si="11">C46+D46</f>
        <v>0</v>
      </c>
    </row>
    <row r="47" spans="1:5" x14ac:dyDescent="0.25">
      <c r="A47" s="132"/>
      <c r="B47" s="4" t="s">
        <v>205</v>
      </c>
      <c r="C47" s="37"/>
      <c r="D47" s="37"/>
      <c r="E47" s="10">
        <f t="shared" si="11"/>
        <v>0</v>
      </c>
    </row>
    <row r="48" spans="1:5" x14ac:dyDescent="0.25">
      <c r="A48" s="132"/>
      <c r="B48" s="4" t="s">
        <v>206</v>
      </c>
      <c r="C48" s="37"/>
      <c r="D48" s="37"/>
      <c r="E48" s="10">
        <f t="shared" si="11"/>
        <v>0</v>
      </c>
    </row>
    <row r="49" spans="1:5" x14ac:dyDescent="0.25">
      <c r="A49" s="132"/>
      <c r="B49" s="4" t="s">
        <v>211</v>
      </c>
      <c r="C49" s="37"/>
      <c r="D49" s="37"/>
      <c r="E49" s="10">
        <f>C49+D49</f>
        <v>0</v>
      </c>
    </row>
    <row r="50" spans="1:5" x14ac:dyDescent="0.25">
      <c r="A50" s="132"/>
      <c r="B50" s="5" t="s">
        <v>207</v>
      </c>
      <c r="C50" s="37"/>
      <c r="D50" s="37"/>
      <c r="E50" s="10">
        <f t="shared" si="11"/>
        <v>0</v>
      </c>
    </row>
    <row r="51" spans="1:5" x14ac:dyDescent="0.25">
      <c r="A51" s="132"/>
      <c r="B51" s="4" t="s">
        <v>191</v>
      </c>
      <c r="C51" s="37"/>
      <c r="D51" s="37"/>
      <c r="E51" s="10">
        <f t="shared" si="11"/>
        <v>0</v>
      </c>
    </row>
    <row r="52" spans="1:5" x14ac:dyDescent="0.25">
      <c r="A52" s="132"/>
      <c r="B52" s="4" t="s">
        <v>208</v>
      </c>
      <c r="C52" s="37"/>
      <c r="D52" s="37"/>
      <c r="E52" s="10">
        <f t="shared" si="11"/>
        <v>0</v>
      </c>
    </row>
    <row r="53" spans="1:5" x14ac:dyDescent="0.25">
      <c r="A53" s="132"/>
      <c r="B53" s="4" t="s">
        <v>192</v>
      </c>
      <c r="C53" s="37"/>
      <c r="D53" s="37"/>
      <c r="E53" s="10">
        <f>C53+D53</f>
        <v>0</v>
      </c>
    </row>
    <row r="54" spans="1:5" x14ac:dyDescent="0.25">
      <c r="A54" s="132"/>
      <c r="B54" s="4" t="s">
        <v>193</v>
      </c>
      <c r="C54" s="37"/>
      <c r="D54" s="37"/>
      <c r="E54" s="10">
        <f t="shared" si="11"/>
        <v>0</v>
      </c>
    </row>
    <row r="55" spans="1:5" x14ac:dyDescent="0.25">
      <c r="A55" s="132"/>
      <c r="B55" s="4" t="s">
        <v>209</v>
      </c>
      <c r="C55" s="37"/>
      <c r="D55" s="37"/>
      <c r="E55" s="10">
        <f t="shared" si="11"/>
        <v>0</v>
      </c>
    </row>
    <row r="56" spans="1:5" x14ac:dyDescent="0.25">
      <c r="A56" s="132"/>
      <c r="B56" s="4" t="s">
        <v>195</v>
      </c>
      <c r="C56" s="37"/>
      <c r="D56" s="37"/>
      <c r="E56" s="10">
        <f t="shared" si="11"/>
        <v>0</v>
      </c>
    </row>
    <row r="57" spans="1:5" x14ac:dyDescent="0.25">
      <c r="A57" s="132"/>
      <c r="B57" s="4" t="s">
        <v>196</v>
      </c>
      <c r="C57" s="37"/>
      <c r="D57" s="37"/>
      <c r="E57" s="10">
        <f t="shared" si="11"/>
        <v>0</v>
      </c>
    </row>
    <row r="58" spans="1:5" x14ac:dyDescent="0.25">
      <c r="A58" s="132"/>
      <c r="B58" s="4" t="s">
        <v>197</v>
      </c>
      <c r="C58" s="37"/>
      <c r="D58" s="37"/>
      <c r="E58" s="10">
        <f t="shared" si="11"/>
        <v>0</v>
      </c>
    </row>
    <row r="59" spans="1:5" x14ac:dyDescent="0.25">
      <c r="A59" s="132"/>
      <c r="B59" s="4" t="s">
        <v>198</v>
      </c>
      <c r="C59" s="37"/>
      <c r="D59" s="37"/>
      <c r="E59" s="10">
        <f t="shared" si="11"/>
        <v>0</v>
      </c>
    </row>
    <row r="60" spans="1:5" x14ac:dyDescent="0.25">
      <c r="A60" s="128"/>
      <c r="B60" s="6" t="s">
        <v>167</v>
      </c>
      <c r="C60" s="10">
        <f>SUM(C44:C59)</f>
        <v>0</v>
      </c>
      <c r="D60" s="10">
        <f>SUM(D44:D59)</f>
        <v>0</v>
      </c>
      <c r="E60" s="10">
        <f t="shared" si="11"/>
        <v>0</v>
      </c>
    </row>
    <row r="61" spans="1:5" ht="30" customHeight="1" x14ac:dyDescent="0.25">
      <c r="A61" s="15">
        <v>5</v>
      </c>
      <c r="B61" s="141" t="s">
        <v>212</v>
      </c>
      <c r="C61" s="141"/>
      <c r="D61" s="141"/>
      <c r="E61" s="141"/>
    </row>
    <row r="62" spans="1:5" x14ac:dyDescent="0.25">
      <c r="A62" s="127"/>
      <c r="B62" s="4" t="s">
        <v>202</v>
      </c>
      <c r="C62" s="37"/>
      <c r="D62" s="37"/>
      <c r="E62" s="10">
        <f>C62+D62</f>
        <v>0</v>
      </c>
    </row>
    <row r="63" spans="1:5" x14ac:dyDescent="0.25">
      <c r="A63" s="132"/>
      <c r="B63" s="4" t="s">
        <v>203</v>
      </c>
      <c r="C63" s="37"/>
      <c r="D63" s="37"/>
      <c r="E63" s="10">
        <f t="shared" ref="E63:E66" si="12">C63+D63</f>
        <v>0</v>
      </c>
    </row>
    <row r="64" spans="1:5" x14ac:dyDescent="0.25">
      <c r="A64" s="132"/>
      <c r="B64" s="4" t="s">
        <v>204</v>
      </c>
      <c r="C64" s="37"/>
      <c r="D64" s="37"/>
      <c r="E64" s="10">
        <f t="shared" si="12"/>
        <v>0</v>
      </c>
    </row>
    <row r="65" spans="1:6" x14ac:dyDescent="0.25">
      <c r="A65" s="132"/>
      <c r="B65" s="4" t="s">
        <v>205</v>
      </c>
      <c r="C65" s="37"/>
      <c r="D65" s="37"/>
      <c r="E65" s="10">
        <f t="shared" si="12"/>
        <v>0</v>
      </c>
    </row>
    <row r="66" spans="1:6" x14ac:dyDescent="0.25">
      <c r="A66" s="132"/>
      <c r="B66" s="4" t="s">
        <v>206</v>
      </c>
      <c r="C66" s="37"/>
      <c r="D66" s="37"/>
      <c r="E66" s="10">
        <f t="shared" si="12"/>
        <v>0</v>
      </c>
    </row>
    <row r="67" spans="1:6" x14ac:dyDescent="0.25">
      <c r="A67" s="132"/>
      <c r="B67" s="4" t="s">
        <v>211</v>
      </c>
      <c r="C67" s="37"/>
      <c r="D67" s="37"/>
      <c r="E67" s="10">
        <f>C67+D67</f>
        <v>0</v>
      </c>
    </row>
    <row r="68" spans="1:6" x14ac:dyDescent="0.25">
      <c r="A68" s="132"/>
      <c r="B68" s="5" t="s">
        <v>207</v>
      </c>
      <c r="C68" s="37"/>
      <c r="D68" s="37"/>
      <c r="E68" s="10">
        <f t="shared" ref="E68:E78" si="13">C68+D68</f>
        <v>0</v>
      </c>
    </row>
    <row r="69" spans="1:6" x14ac:dyDescent="0.25">
      <c r="A69" s="132"/>
      <c r="B69" s="4" t="s">
        <v>191</v>
      </c>
      <c r="C69" s="37"/>
      <c r="D69" s="37"/>
      <c r="E69" s="10">
        <f t="shared" si="13"/>
        <v>0</v>
      </c>
    </row>
    <row r="70" spans="1:6" x14ac:dyDescent="0.25">
      <c r="A70" s="132"/>
      <c r="B70" s="4" t="s">
        <v>208</v>
      </c>
      <c r="C70" s="37"/>
      <c r="D70" s="37"/>
      <c r="E70" s="10">
        <f t="shared" si="13"/>
        <v>0</v>
      </c>
    </row>
    <row r="71" spans="1:6" x14ac:dyDescent="0.25">
      <c r="A71" s="132"/>
      <c r="B71" s="4" t="s">
        <v>192</v>
      </c>
      <c r="C71" s="37"/>
      <c r="D71" s="37"/>
      <c r="E71" s="10">
        <f>C71+D71</f>
        <v>0</v>
      </c>
    </row>
    <row r="72" spans="1:6" x14ac:dyDescent="0.25">
      <c r="A72" s="132"/>
      <c r="B72" s="4" t="s">
        <v>193</v>
      </c>
      <c r="C72" s="37"/>
      <c r="D72" s="37"/>
      <c r="E72" s="10">
        <f t="shared" si="13"/>
        <v>0</v>
      </c>
    </row>
    <row r="73" spans="1:6" x14ac:dyDescent="0.25">
      <c r="A73" s="132"/>
      <c r="B73" s="4" t="s">
        <v>209</v>
      </c>
      <c r="C73" s="37"/>
      <c r="D73" s="37"/>
      <c r="E73" s="10">
        <f t="shared" si="13"/>
        <v>0</v>
      </c>
    </row>
    <row r="74" spans="1:6" x14ac:dyDescent="0.25">
      <c r="A74" s="132"/>
      <c r="B74" s="4" t="s">
        <v>195</v>
      </c>
      <c r="C74" s="37"/>
      <c r="D74" s="37"/>
      <c r="E74" s="10">
        <f t="shared" si="13"/>
        <v>0</v>
      </c>
    </row>
    <row r="75" spans="1:6" x14ac:dyDescent="0.25">
      <c r="A75" s="132"/>
      <c r="B75" s="4" t="s">
        <v>196</v>
      </c>
      <c r="C75" s="37"/>
      <c r="D75" s="37"/>
      <c r="E75" s="10">
        <f t="shared" si="13"/>
        <v>0</v>
      </c>
    </row>
    <row r="76" spans="1:6" x14ac:dyDescent="0.25">
      <c r="A76" s="132"/>
      <c r="B76" s="4" t="s">
        <v>197</v>
      </c>
      <c r="C76" s="37"/>
      <c r="D76" s="37"/>
      <c r="E76" s="10">
        <f t="shared" si="13"/>
        <v>0</v>
      </c>
    </row>
    <row r="77" spans="1:6" x14ac:dyDescent="0.25">
      <c r="A77" s="132"/>
      <c r="B77" s="4" t="s">
        <v>198</v>
      </c>
      <c r="C77" s="37"/>
      <c r="D77" s="37"/>
      <c r="E77" s="10">
        <f t="shared" si="13"/>
        <v>0</v>
      </c>
    </row>
    <row r="78" spans="1:6" x14ac:dyDescent="0.25">
      <c r="A78" s="128"/>
      <c r="B78" s="6" t="s">
        <v>167</v>
      </c>
      <c r="C78" s="10">
        <f>SUM(C62:C77)</f>
        <v>0</v>
      </c>
      <c r="D78" s="10">
        <f>SUM(D62:D77)</f>
        <v>0</v>
      </c>
      <c r="E78" s="10">
        <f t="shared" si="13"/>
        <v>0</v>
      </c>
    </row>
    <row r="79" spans="1:6" ht="30" customHeight="1" x14ac:dyDescent="0.25">
      <c r="A79" s="15">
        <v>6</v>
      </c>
      <c r="B79" s="141" t="s">
        <v>213</v>
      </c>
      <c r="C79" s="141"/>
      <c r="D79" s="141"/>
      <c r="E79" s="141"/>
      <c r="F79" s="40"/>
    </row>
    <row r="80" spans="1:6" x14ac:dyDescent="0.25">
      <c r="A80" s="127"/>
      <c r="B80" s="4" t="s">
        <v>202</v>
      </c>
      <c r="C80" s="37"/>
      <c r="D80" s="37"/>
      <c r="E80" s="10">
        <f>C80+D80</f>
        <v>0</v>
      </c>
    </row>
    <row r="81" spans="1:5" x14ac:dyDescent="0.25">
      <c r="A81" s="132"/>
      <c r="B81" s="4" t="s">
        <v>203</v>
      </c>
      <c r="C81" s="37"/>
      <c r="D81" s="37"/>
      <c r="E81" s="10">
        <f t="shared" ref="E81:E83" si="14">C81+D81</f>
        <v>0</v>
      </c>
    </row>
    <row r="82" spans="1:5" x14ac:dyDescent="0.25">
      <c r="A82" s="132"/>
      <c r="B82" s="4" t="s">
        <v>204</v>
      </c>
      <c r="C82" s="37"/>
      <c r="D82" s="37"/>
      <c r="E82" s="10">
        <f t="shared" si="14"/>
        <v>0</v>
      </c>
    </row>
    <row r="83" spans="1:5" x14ac:dyDescent="0.25">
      <c r="A83" s="132"/>
      <c r="B83" s="4" t="s">
        <v>206</v>
      </c>
      <c r="C83" s="37"/>
      <c r="D83" s="37"/>
      <c r="E83" s="10">
        <f t="shared" si="14"/>
        <v>0</v>
      </c>
    </row>
    <row r="84" spans="1:5" x14ac:dyDescent="0.25">
      <c r="A84" s="132"/>
      <c r="B84" s="4" t="s">
        <v>200</v>
      </c>
      <c r="C84" s="37"/>
      <c r="D84" s="37"/>
      <c r="E84" s="10">
        <f t="shared" ref="E84:E88" si="15">C84+D84</f>
        <v>0</v>
      </c>
    </row>
    <row r="85" spans="1:5" x14ac:dyDescent="0.25">
      <c r="A85" s="132"/>
      <c r="B85" s="4" t="s">
        <v>211</v>
      </c>
      <c r="C85" s="37"/>
      <c r="D85" s="37"/>
      <c r="E85" s="10">
        <f t="shared" si="15"/>
        <v>0</v>
      </c>
    </row>
    <row r="86" spans="1:5" x14ac:dyDescent="0.25">
      <c r="A86" s="132"/>
      <c r="B86" s="5" t="s">
        <v>207</v>
      </c>
      <c r="C86" s="37"/>
      <c r="D86" s="37"/>
      <c r="E86" s="10">
        <f t="shared" si="15"/>
        <v>0</v>
      </c>
    </row>
    <row r="87" spans="1:5" x14ac:dyDescent="0.25">
      <c r="A87" s="132"/>
      <c r="B87" s="4" t="s">
        <v>191</v>
      </c>
      <c r="C87" s="37"/>
      <c r="D87" s="37"/>
      <c r="E87" s="10">
        <f t="shared" si="15"/>
        <v>0</v>
      </c>
    </row>
    <row r="88" spans="1:5" x14ac:dyDescent="0.25">
      <c r="A88" s="132"/>
      <c r="B88" s="4" t="s">
        <v>208</v>
      </c>
      <c r="C88" s="37"/>
      <c r="D88" s="37"/>
      <c r="E88" s="10">
        <f t="shared" si="15"/>
        <v>0</v>
      </c>
    </row>
    <row r="89" spans="1:5" x14ac:dyDescent="0.25">
      <c r="A89" s="132"/>
      <c r="B89" s="4" t="s">
        <v>192</v>
      </c>
      <c r="C89" s="37"/>
      <c r="D89" s="37"/>
      <c r="E89" s="10">
        <f>C89+D89</f>
        <v>0</v>
      </c>
    </row>
    <row r="90" spans="1:5" x14ac:dyDescent="0.25">
      <c r="A90" s="132"/>
      <c r="B90" s="4" t="s">
        <v>193</v>
      </c>
      <c r="C90" s="37"/>
      <c r="D90" s="37"/>
      <c r="E90" s="10">
        <f t="shared" ref="E90:E96" si="16">C90+D90</f>
        <v>0</v>
      </c>
    </row>
    <row r="91" spans="1:5" x14ac:dyDescent="0.25">
      <c r="A91" s="132"/>
      <c r="B91" s="4" t="s">
        <v>209</v>
      </c>
      <c r="C91" s="37"/>
      <c r="D91" s="37"/>
      <c r="E91" s="10">
        <f t="shared" si="16"/>
        <v>0</v>
      </c>
    </row>
    <row r="92" spans="1:5" x14ac:dyDescent="0.25">
      <c r="A92" s="132"/>
      <c r="B92" s="4" t="s">
        <v>195</v>
      </c>
      <c r="C92" s="37"/>
      <c r="D92" s="37"/>
      <c r="E92" s="10">
        <f t="shared" si="16"/>
        <v>0</v>
      </c>
    </row>
    <row r="93" spans="1:5" x14ac:dyDescent="0.25">
      <c r="A93" s="132"/>
      <c r="B93" s="4" t="s">
        <v>196</v>
      </c>
      <c r="C93" s="37"/>
      <c r="D93" s="37"/>
      <c r="E93" s="10">
        <f t="shared" si="16"/>
        <v>0</v>
      </c>
    </row>
    <row r="94" spans="1:5" x14ac:dyDescent="0.25">
      <c r="A94" s="132"/>
      <c r="B94" s="4" t="s">
        <v>197</v>
      </c>
      <c r="C94" s="37"/>
      <c r="D94" s="37"/>
      <c r="E94" s="10">
        <f t="shared" si="16"/>
        <v>0</v>
      </c>
    </row>
    <row r="95" spans="1:5" x14ac:dyDescent="0.25">
      <c r="A95" s="132"/>
      <c r="B95" s="4" t="s">
        <v>198</v>
      </c>
      <c r="C95" s="37"/>
      <c r="D95" s="37"/>
      <c r="E95" s="10">
        <f t="shared" si="16"/>
        <v>0</v>
      </c>
    </row>
    <row r="96" spans="1:5" x14ac:dyDescent="0.25">
      <c r="A96" s="128"/>
      <c r="B96" s="6" t="s">
        <v>167</v>
      </c>
      <c r="C96" s="10">
        <f>SUM(C80:C95)</f>
        <v>0</v>
      </c>
      <c r="D96" s="10">
        <f>SUM(D80:D95)</f>
        <v>0</v>
      </c>
      <c r="E96" s="10">
        <f t="shared" si="16"/>
        <v>0</v>
      </c>
    </row>
    <row r="97" spans="1:5" x14ac:dyDescent="0.25">
      <c r="A97" s="3">
        <v>7</v>
      </c>
      <c r="B97" s="136" t="s">
        <v>214</v>
      </c>
      <c r="C97" s="136"/>
      <c r="D97" s="136"/>
      <c r="E97" s="136"/>
    </row>
    <row r="98" spans="1:5" x14ac:dyDescent="0.25">
      <c r="A98" s="127"/>
      <c r="B98" s="4" t="s">
        <v>202</v>
      </c>
      <c r="C98" s="37"/>
      <c r="D98" s="37"/>
      <c r="E98" s="10">
        <f>C98+D98</f>
        <v>0</v>
      </c>
    </row>
    <row r="99" spans="1:5" x14ac:dyDescent="0.25">
      <c r="A99" s="132"/>
      <c r="B99" s="4" t="s">
        <v>203</v>
      </c>
      <c r="C99" s="37"/>
      <c r="D99" s="37"/>
      <c r="E99" s="10">
        <f t="shared" ref="E99:E102" si="17">C99+D99</f>
        <v>0</v>
      </c>
    </row>
    <row r="100" spans="1:5" x14ac:dyDescent="0.25">
      <c r="A100" s="132"/>
      <c r="B100" s="4" t="s">
        <v>204</v>
      </c>
      <c r="C100" s="37"/>
      <c r="D100" s="37"/>
      <c r="E100" s="10">
        <f t="shared" si="17"/>
        <v>0</v>
      </c>
    </row>
    <row r="101" spans="1:5" x14ac:dyDescent="0.25">
      <c r="A101" s="132"/>
      <c r="B101" s="4" t="s">
        <v>205</v>
      </c>
      <c r="C101" s="37"/>
      <c r="D101" s="37"/>
      <c r="E101" s="10">
        <f t="shared" si="17"/>
        <v>0</v>
      </c>
    </row>
    <row r="102" spans="1:5" x14ac:dyDescent="0.25">
      <c r="A102" s="132"/>
      <c r="B102" s="4" t="s">
        <v>206</v>
      </c>
      <c r="C102" s="37"/>
      <c r="D102" s="37"/>
      <c r="E102" s="10">
        <f t="shared" si="17"/>
        <v>0</v>
      </c>
    </row>
    <row r="103" spans="1:5" x14ac:dyDescent="0.25">
      <c r="A103" s="132"/>
      <c r="B103" s="5" t="s">
        <v>207</v>
      </c>
      <c r="C103" s="37"/>
      <c r="D103" s="37"/>
      <c r="E103" s="10">
        <f t="shared" ref="E103:E105" si="18">C103+D103</f>
        <v>0</v>
      </c>
    </row>
    <row r="104" spans="1:5" x14ac:dyDescent="0.25">
      <c r="A104" s="132"/>
      <c r="B104" s="4" t="s">
        <v>191</v>
      </c>
      <c r="C104" s="37"/>
      <c r="D104" s="37"/>
      <c r="E104" s="10">
        <f t="shared" si="18"/>
        <v>0</v>
      </c>
    </row>
    <row r="105" spans="1:5" x14ac:dyDescent="0.25">
      <c r="A105" s="132"/>
      <c r="B105" s="4" t="s">
        <v>208</v>
      </c>
      <c r="C105" s="37"/>
      <c r="D105" s="37"/>
      <c r="E105" s="10">
        <f t="shared" si="18"/>
        <v>0</v>
      </c>
    </row>
    <row r="106" spans="1:5" x14ac:dyDescent="0.25">
      <c r="A106" s="132"/>
      <c r="B106" s="4" t="s">
        <v>192</v>
      </c>
      <c r="C106" s="37"/>
      <c r="D106" s="37"/>
      <c r="E106" s="10">
        <f>C106+D106</f>
        <v>0</v>
      </c>
    </row>
    <row r="107" spans="1:5" x14ac:dyDescent="0.25">
      <c r="A107" s="132"/>
      <c r="B107" s="4" t="s">
        <v>193</v>
      </c>
      <c r="C107" s="37"/>
      <c r="D107" s="37"/>
      <c r="E107" s="10">
        <f t="shared" ref="E107:E113" si="19">C107+D107</f>
        <v>0</v>
      </c>
    </row>
    <row r="108" spans="1:5" x14ac:dyDescent="0.25">
      <c r="A108" s="132"/>
      <c r="B108" s="4" t="s">
        <v>209</v>
      </c>
      <c r="C108" s="37"/>
      <c r="D108" s="37"/>
      <c r="E108" s="10">
        <f t="shared" si="19"/>
        <v>0</v>
      </c>
    </row>
    <row r="109" spans="1:5" x14ac:dyDescent="0.25">
      <c r="A109" s="132"/>
      <c r="B109" s="4" t="s">
        <v>195</v>
      </c>
      <c r="C109" s="37"/>
      <c r="D109" s="37"/>
      <c r="E109" s="10">
        <f t="shared" si="19"/>
        <v>0</v>
      </c>
    </row>
    <row r="110" spans="1:5" x14ac:dyDescent="0.25">
      <c r="A110" s="132"/>
      <c r="B110" s="4" t="s">
        <v>196</v>
      </c>
      <c r="C110" s="37"/>
      <c r="D110" s="37"/>
      <c r="E110" s="10">
        <f t="shared" si="19"/>
        <v>0</v>
      </c>
    </row>
    <row r="111" spans="1:5" x14ac:dyDescent="0.25">
      <c r="A111" s="132"/>
      <c r="B111" s="4" t="s">
        <v>197</v>
      </c>
      <c r="C111" s="37"/>
      <c r="D111" s="37"/>
      <c r="E111" s="10">
        <f t="shared" si="19"/>
        <v>0</v>
      </c>
    </row>
    <row r="112" spans="1:5" x14ac:dyDescent="0.25">
      <c r="A112" s="132"/>
      <c r="B112" s="4" t="s">
        <v>198</v>
      </c>
      <c r="C112" s="37"/>
      <c r="D112" s="37"/>
      <c r="E112" s="10">
        <f t="shared" si="19"/>
        <v>0</v>
      </c>
    </row>
    <row r="113" spans="1:5" x14ac:dyDescent="0.25">
      <c r="A113" s="128"/>
      <c r="B113" s="6" t="s">
        <v>167</v>
      </c>
      <c r="C113" s="10">
        <f>SUM(C98:C112)</f>
        <v>0</v>
      </c>
      <c r="D113" s="10">
        <f>SUM(D98:D112)</f>
        <v>0</v>
      </c>
      <c r="E113" s="10">
        <f t="shared" si="19"/>
        <v>0</v>
      </c>
    </row>
    <row r="114" spans="1:5" x14ac:dyDescent="0.25">
      <c r="A114" s="3">
        <v>8</v>
      </c>
      <c r="B114" s="136" t="s">
        <v>215</v>
      </c>
      <c r="C114" s="136"/>
      <c r="D114" s="136"/>
      <c r="E114" s="136"/>
    </row>
    <row r="115" spans="1:5" x14ac:dyDescent="0.25">
      <c r="A115" s="127"/>
      <c r="B115" s="4" t="s">
        <v>190</v>
      </c>
      <c r="C115" s="37"/>
      <c r="D115" s="37"/>
      <c r="E115" s="10">
        <f>C115+D115</f>
        <v>0</v>
      </c>
    </row>
    <row r="116" spans="1:5" x14ac:dyDescent="0.25">
      <c r="A116" s="132"/>
      <c r="B116" s="4" t="s">
        <v>211</v>
      </c>
      <c r="C116" s="37"/>
      <c r="D116" s="37"/>
      <c r="E116" s="10">
        <f>C116+D116</f>
        <v>0</v>
      </c>
    </row>
    <row r="117" spans="1:5" x14ac:dyDescent="0.25">
      <c r="A117" s="132"/>
      <c r="B117" s="4" t="s">
        <v>200</v>
      </c>
      <c r="C117" s="37"/>
      <c r="D117" s="37"/>
      <c r="E117" s="10">
        <f t="shared" ref="E117" si="20">C117+D117</f>
        <v>0</v>
      </c>
    </row>
    <row r="118" spans="1:5" x14ac:dyDescent="0.25">
      <c r="A118" s="132"/>
      <c r="B118" s="4" t="s">
        <v>191</v>
      </c>
      <c r="C118" s="37"/>
      <c r="D118" s="37"/>
      <c r="E118" s="10">
        <f t="shared" ref="E118" si="21">C118+D118</f>
        <v>0</v>
      </c>
    </row>
    <row r="119" spans="1:5" x14ac:dyDescent="0.25">
      <c r="A119" s="132"/>
      <c r="B119" s="4" t="s">
        <v>192</v>
      </c>
      <c r="C119" s="37"/>
      <c r="D119" s="37"/>
      <c r="E119" s="10">
        <f>C119+D119</f>
        <v>0</v>
      </c>
    </row>
    <row r="120" spans="1:5" x14ac:dyDescent="0.25">
      <c r="A120" s="132"/>
      <c r="B120" s="4" t="s">
        <v>193</v>
      </c>
      <c r="C120" s="37"/>
      <c r="D120" s="37"/>
      <c r="E120" s="10">
        <f t="shared" ref="E120" si="22">C120+D120</f>
        <v>0</v>
      </c>
    </row>
    <row r="121" spans="1:5" x14ac:dyDescent="0.25">
      <c r="A121" s="132"/>
      <c r="B121" s="4" t="s">
        <v>194</v>
      </c>
      <c r="C121" s="37"/>
      <c r="D121" s="37"/>
      <c r="E121" s="10">
        <f>C121+D121</f>
        <v>0</v>
      </c>
    </row>
    <row r="122" spans="1:5" x14ac:dyDescent="0.25">
      <c r="A122" s="132"/>
      <c r="B122" s="4" t="s">
        <v>195</v>
      </c>
      <c r="C122" s="37"/>
      <c r="D122" s="37"/>
      <c r="E122" s="10">
        <f t="shared" ref="E122:E125" si="23">C122+D122</f>
        <v>0</v>
      </c>
    </row>
    <row r="123" spans="1:5" x14ac:dyDescent="0.25">
      <c r="A123" s="132"/>
      <c r="B123" s="4" t="s">
        <v>196</v>
      </c>
      <c r="C123" s="37"/>
      <c r="D123" s="37"/>
      <c r="E123" s="10">
        <f t="shared" si="23"/>
        <v>0</v>
      </c>
    </row>
    <row r="124" spans="1:5" x14ac:dyDescent="0.25">
      <c r="A124" s="132"/>
      <c r="B124" s="4" t="s">
        <v>197</v>
      </c>
      <c r="C124" s="37"/>
      <c r="D124" s="37"/>
      <c r="E124" s="10">
        <f t="shared" si="23"/>
        <v>0</v>
      </c>
    </row>
    <row r="125" spans="1:5" x14ac:dyDescent="0.25">
      <c r="A125" s="132"/>
      <c r="B125" s="4" t="s">
        <v>198</v>
      </c>
      <c r="C125" s="37"/>
      <c r="D125" s="37"/>
      <c r="E125" s="10">
        <f t="shared" si="23"/>
        <v>0</v>
      </c>
    </row>
    <row r="126" spans="1:5" x14ac:dyDescent="0.25">
      <c r="A126" s="128"/>
      <c r="B126" s="6" t="s">
        <v>167</v>
      </c>
      <c r="C126" s="10">
        <f>SUM(C115:C125)</f>
        <v>0</v>
      </c>
      <c r="D126" s="10">
        <f>SUM(D115:D125)</f>
        <v>0</v>
      </c>
      <c r="E126" s="10">
        <f>C126+D126</f>
        <v>0</v>
      </c>
    </row>
    <row r="127" spans="1:5" ht="30" customHeight="1" x14ac:dyDescent="0.25">
      <c r="A127" s="15">
        <v>9</v>
      </c>
      <c r="B127" s="141" t="s">
        <v>216</v>
      </c>
      <c r="C127" s="141"/>
      <c r="D127" s="141"/>
      <c r="E127" s="141"/>
    </row>
    <row r="128" spans="1:5" x14ac:dyDescent="0.25">
      <c r="A128" s="127"/>
      <c r="B128" s="4" t="s">
        <v>202</v>
      </c>
      <c r="C128" s="37"/>
      <c r="D128" s="37"/>
      <c r="E128" s="10">
        <f>C128+D128</f>
        <v>0</v>
      </c>
    </row>
    <row r="129" spans="1:5" x14ac:dyDescent="0.25">
      <c r="A129" s="132"/>
      <c r="B129" s="4" t="s">
        <v>203</v>
      </c>
      <c r="C129" s="37"/>
      <c r="D129" s="37"/>
      <c r="E129" s="10">
        <f t="shared" ref="E129:E132" si="24">C129+D129</f>
        <v>0</v>
      </c>
    </row>
    <row r="130" spans="1:5" x14ac:dyDescent="0.25">
      <c r="A130" s="132"/>
      <c r="B130" s="4" t="s">
        <v>204</v>
      </c>
      <c r="C130" s="37"/>
      <c r="D130" s="37"/>
      <c r="E130" s="10">
        <f t="shared" si="24"/>
        <v>0</v>
      </c>
    </row>
    <row r="131" spans="1:5" x14ac:dyDescent="0.25">
      <c r="A131" s="132"/>
      <c r="B131" s="4" t="s">
        <v>205</v>
      </c>
      <c r="C131" s="37"/>
      <c r="D131" s="37"/>
      <c r="E131" s="10">
        <f t="shared" si="24"/>
        <v>0</v>
      </c>
    </row>
    <row r="132" spans="1:5" x14ac:dyDescent="0.25">
      <c r="A132" s="132"/>
      <c r="B132" s="4" t="s">
        <v>206</v>
      </c>
      <c r="C132" s="37"/>
      <c r="D132" s="37"/>
      <c r="E132" s="10">
        <f t="shared" si="24"/>
        <v>0</v>
      </c>
    </row>
    <row r="133" spans="1:5" x14ac:dyDescent="0.25">
      <c r="A133" s="132"/>
      <c r="B133" s="4" t="s">
        <v>211</v>
      </c>
      <c r="C133" s="37"/>
      <c r="D133" s="37"/>
      <c r="E133" s="10">
        <f>C133+D133</f>
        <v>0</v>
      </c>
    </row>
    <row r="134" spans="1:5" x14ac:dyDescent="0.25">
      <c r="A134" s="132"/>
      <c r="B134" s="5" t="s">
        <v>207</v>
      </c>
      <c r="C134" s="37"/>
      <c r="D134" s="37"/>
      <c r="E134" s="10">
        <f t="shared" ref="E134:E136" si="25">C134+D134</f>
        <v>0</v>
      </c>
    </row>
    <row r="135" spans="1:5" x14ac:dyDescent="0.25">
      <c r="A135" s="132"/>
      <c r="B135" s="4" t="s">
        <v>191</v>
      </c>
      <c r="C135" s="37"/>
      <c r="D135" s="37"/>
      <c r="E135" s="10">
        <f t="shared" si="25"/>
        <v>0</v>
      </c>
    </row>
    <row r="136" spans="1:5" x14ac:dyDescent="0.25">
      <c r="A136" s="132"/>
      <c r="B136" s="4" t="s">
        <v>208</v>
      </c>
      <c r="C136" s="37"/>
      <c r="D136" s="37"/>
      <c r="E136" s="10">
        <f t="shared" si="25"/>
        <v>0</v>
      </c>
    </row>
    <row r="137" spans="1:5" x14ac:dyDescent="0.25">
      <c r="A137" s="132"/>
      <c r="B137" s="4" t="s">
        <v>192</v>
      </c>
      <c r="C137" s="37"/>
      <c r="D137" s="37"/>
      <c r="E137" s="10">
        <f>C137+D137</f>
        <v>0</v>
      </c>
    </row>
    <row r="138" spans="1:5" x14ac:dyDescent="0.25">
      <c r="A138" s="132"/>
      <c r="B138" s="4" t="s">
        <v>193</v>
      </c>
      <c r="C138" s="37"/>
      <c r="D138" s="37"/>
      <c r="E138" s="10">
        <f t="shared" ref="E138:E144" si="26">C138+D138</f>
        <v>0</v>
      </c>
    </row>
    <row r="139" spans="1:5" x14ac:dyDescent="0.25">
      <c r="A139" s="132"/>
      <c r="B139" s="4" t="s">
        <v>209</v>
      </c>
      <c r="C139" s="37"/>
      <c r="D139" s="37"/>
      <c r="E139" s="10">
        <f t="shared" si="26"/>
        <v>0</v>
      </c>
    </row>
    <row r="140" spans="1:5" x14ac:dyDescent="0.25">
      <c r="A140" s="132"/>
      <c r="B140" s="4" t="s">
        <v>195</v>
      </c>
      <c r="C140" s="37"/>
      <c r="D140" s="37"/>
      <c r="E140" s="10">
        <f t="shared" si="26"/>
        <v>0</v>
      </c>
    </row>
    <row r="141" spans="1:5" x14ac:dyDescent="0.25">
      <c r="A141" s="132"/>
      <c r="B141" s="4" t="s">
        <v>196</v>
      </c>
      <c r="C141" s="37"/>
      <c r="D141" s="37"/>
      <c r="E141" s="10">
        <f t="shared" si="26"/>
        <v>0</v>
      </c>
    </row>
    <row r="142" spans="1:5" x14ac:dyDescent="0.25">
      <c r="A142" s="132"/>
      <c r="B142" s="4" t="s">
        <v>197</v>
      </c>
      <c r="C142" s="37"/>
      <c r="D142" s="37"/>
      <c r="E142" s="10">
        <f t="shared" si="26"/>
        <v>0</v>
      </c>
    </row>
    <row r="143" spans="1:5" x14ac:dyDescent="0.25">
      <c r="A143" s="132"/>
      <c r="B143" s="4" t="s">
        <v>198</v>
      </c>
      <c r="C143" s="37"/>
      <c r="D143" s="37"/>
      <c r="E143" s="10">
        <f t="shared" si="26"/>
        <v>0</v>
      </c>
    </row>
    <row r="144" spans="1:5" x14ac:dyDescent="0.25">
      <c r="A144" s="128"/>
      <c r="B144" s="6" t="s">
        <v>167</v>
      </c>
      <c r="C144" s="10">
        <f>SUM(C128:C143)</f>
        <v>0</v>
      </c>
      <c r="D144" s="10">
        <f>SUM(D128:D143)</f>
        <v>0</v>
      </c>
      <c r="E144" s="10">
        <f t="shared" si="26"/>
        <v>0</v>
      </c>
    </row>
    <row r="145" spans="1:5" x14ac:dyDescent="0.25">
      <c r="A145" s="3">
        <v>10</v>
      </c>
      <c r="B145" s="141" t="s">
        <v>217</v>
      </c>
      <c r="C145" s="141"/>
      <c r="D145" s="141"/>
      <c r="E145" s="141"/>
    </row>
    <row r="146" spans="1:5" x14ac:dyDescent="0.25">
      <c r="A146" s="127"/>
      <c r="B146" s="4" t="s">
        <v>202</v>
      </c>
      <c r="C146" s="37"/>
      <c r="D146" s="37"/>
      <c r="E146" s="10">
        <f>C146+D146</f>
        <v>0</v>
      </c>
    </row>
    <row r="147" spans="1:5" x14ac:dyDescent="0.25">
      <c r="A147" s="132"/>
      <c r="B147" s="4" t="s">
        <v>203</v>
      </c>
      <c r="C147" s="37"/>
      <c r="D147" s="37"/>
      <c r="E147" s="10">
        <f t="shared" ref="E147:E150" si="27">C147+D147</f>
        <v>0</v>
      </c>
    </row>
    <row r="148" spans="1:5" x14ac:dyDescent="0.25">
      <c r="A148" s="132"/>
      <c r="B148" s="4" t="s">
        <v>204</v>
      </c>
      <c r="C148" s="37"/>
      <c r="D148" s="37"/>
      <c r="E148" s="10">
        <f t="shared" si="27"/>
        <v>0</v>
      </c>
    </row>
    <row r="149" spans="1:5" x14ac:dyDescent="0.25">
      <c r="A149" s="132"/>
      <c r="B149" s="4" t="s">
        <v>205</v>
      </c>
      <c r="C149" s="37"/>
      <c r="D149" s="37"/>
      <c r="E149" s="10">
        <f t="shared" si="27"/>
        <v>0</v>
      </c>
    </row>
    <row r="150" spans="1:5" x14ac:dyDescent="0.25">
      <c r="A150" s="132"/>
      <c r="B150" s="4" t="s">
        <v>206</v>
      </c>
      <c r="C150" s="37"/>
      <c r="D150" s="37"/>
      <c r="E150" s="10">
        <f t="shared" si="27"/>
        <v>0</v>
      </c>
    </row>
    <row r="151" spans="1:5" x14ac:dyDescent="0.25">
      <c r="A151" s="132"/>
      <c r="B151" s="4" t="s">
        <v>211</v>
      </c>
      <c r="C151" s="37"/>
      <c r="D151" s="37"/>
      <c r="E151" s="10">
        <f t="shared" ref="E151:E159" si="28">C151+D151</f>
        <v>0</v>
      </c>
    </row>
    <row r="152" spans="1:5" x14ac:dyDescent="0.25">
      <c r="A152" s="132"/>
      <c r="B152" s="4" t="s">
        <v>200</v>
      </c>
      <c r="C152" s="37"/>
      <c r="D152" s="37"/>
      <c r="E152" s="10">
        <f t="shared" si="28"/>
        <v>0</v>
      </c>
    </row>
    <row r="153" spans="1:5" x14ac:dyDescent="0.25">
      <c r="A153" s="132"/>
      <c r="B153" s="5" t="s">
        <v>207</v>
      </c>
      <c r="C153" s="37"/>
      <c r="D153" s="37"/>
      <c r="E153" s="10">
        <f t="shared" si="28"/>
        <v>0</v>
      </c>
    </row>
    <row r="154" spans="1:5" x14ac:dyDescent="0.25">
      <c r="A154" s="132"/>
      <c r="B154" s="4" t="s">
        <v>191</v>
      </c>
      <c r="C154" s="37"/>
      <c r="D154" s="37"/>
      <c r="E154" s="10">
        <f t="shared" si="28"/>
        <v>0</v>
      </c>
    </row>
    <row r="155" spans="1:5" x14ac:dyDescent="0.25">
      <c r="A155" s="132"/>
      <c r="B155" s="4" t="s">
        <v>208</v>
      </c>
      <c r="C155" s="37"/>
      <c r="D155" s="37"/>
      <c r="E155" s="10">
        <f t="shared" si="28"/>
        <v>0</v>
      </c>
    </row>
    <row r="156" spans="1:5" x14ac:dyDescent="0.25">
      <c r="A156" s="132"/>
      <c r="B156" s="4" t="s">
        <v>192</v>
      </c>
      <c r="C156" s="37"/>
      <c r="D156" s="37"/>
      <c r="E156" s="10">
        <f t="shared" si="28"/>
        <v>0</v>
      </c>
    </row>
    <row r="157" spans="1:5" x14ac:dyDescent="0.25">
      <c r="A157" s="132"/>
      <c r="B157" s="4" t="s">
        <v>193</v>
      </c>
      <c r="C157" s="37"/>
      <c r="D157" s="37"/>
      <c r="E157" s="10">
        <f t="shared" si="28"/>
        <v>0</v>
      </c>
    </row>
    <row r="158" spans="1:5" x14ac:dyDescent="0.25">
      <c r="A158" s="132"/>
      <c r="B158" s="4" t="s">
        <v>209</v>
      </c>
      <c r="C158" s="37"/>
      <c r="D158" s="37"/>
      <c r="E158" s="10">
        <f t="shared" si="28"/>
        <v>0</v>
      </c>
    </row>
    <row r="159" spans="1:5" x14ac:dyDescent="0.25">
      <c r="A159" s="132"/>
      <c r="B159" s="4" t="s">
        <v>195</v>
      </c>
      <c r="C159" s="37"/>
      <c r="D159" s="37"/>
      <c r="E159" s="10">
        <f t="shared" si="28"/>
        <v>0</v>
      </c>
    </row>
    <row r="160" spans="1:5" x14ac:dyDescent="0.25">
      <c r="A160" s="132"/>
      <c r="B160" s="4" t="s">
        <v>196</v>
      </c>
      <c r="C160" s="37"/>
      <c r="D160" s="37"/>
      <c r="E160" s="10">
        <f t="shared" ref="E160:E163" si="29">C160+D160</f>
        <v>0</v>
      </c>
    </row>
    <row r="161" spans="1:5" x14ac:dyDescent="0.25">
      <c r="A161" s="132"/>
      <c r="B161" s="4" t="s">
        <v>197</v>
      </c>
      <c r="C161" s="37"/>
      <c r="D161" s="37"/>
      <c r="E161" s="10">
        <f t="shared" si="29"/>
        <v>0</v>
      </c>
    </row>
    <row r="162" spans="1:5" x14ac:dyDescent="0.25">
      <c r="A162" s="132"/>
      <c r="B162" s="4" t="s">
        <v>198</v>
      </c>
      <c r="C162" s="37"/>
      <c r="D162" s="37"/>
      <c r="E162" s="10">
        <f t="shared" si="29"/>
        <v>0</v>
      </c>
    </row>
    <row r="163" spans="1:5" x14ac:dyDescent="0.25">
      <c r="A163" s="128"/>
      <c r="B163" s="7" t="s">
        <v>167</v>
      </c>
      <c r="C163" s="11">
        <f>SUM(C146:C162)</f>
        <v>0</v>
      </c>
      <c r="D163" s="11">
        <f>SUM(D146:D162)</f>
        <v>0</v>
      </c>
      <c r="E163" s="11">
        <f t="shared" si="29"/>
        <v>0</v>
      </c>
    </row>
    <row r="164" spans="1:5" ht="30" customHeight="1" x14ac:dyDescent="0.25">
      <c r="A164" s="15">
        <v>11</v>
      </c>
      <c r="B164" s="141" t="s">
        <v>218</v>
      </c>
      <c r="C164" s="141"/>
      <c r="D164" s="141"/>
      <c r="E164" s="141"/>
    </row>
    <row r="165" spans="1:5" x14ac:dyDescent="0.25">
      <c r="A165" s="127"/>
      <c r="B165" s="4" t="s">
        <v>202</v>
      </c>
      <c r="C165" s="37"/>
      <c r="D165" s="37"/>
      <c r="E165" s="10">
        <f>C165+D165</f>
        <v>0</v>
      </c>
    </row>
    <row r="166" spans="1:5" x14ac:dyDescent="0.25">
      <c r="A166" s="132"/>
      <c r="B166" s="4" t="s">
        <v>203</v>
      </c>
      <c r="C166" s="37"/>
      <c r="D166" s="37"/>
      <c r="E166" s="10">
        <f t="shared" ref="E166:E169" si="30">C166+D166</f>
        <v>0</v>
      </c>
    </row>
    <row r="167" spans="1:5" x14ac:dyDescent="0.25">
      <c r="A167" s="132"/>
      <c r="B167" s="4" t="s">
        <v>204</v>
      </c>
      <c r="C167" s="37"/>
      <c r="D167" s="37"/>
      <c r="E167" s="10">
        <f t="shared" si="30"/>
        <v>0</v>
      </c>
    </row>
    <row r="168" spans="1:5" x14ac:dyDescent="0.25">
      <c r="A168" s="132"/>
      <c r="B168" s="4" t="s">
        <v>205</v>
      </c>
      <c r="C168" s="37"/>
      <c r="D168" s="37"/>
      <c r="E168" s="10">
        <f t="shared" si="30"/>
        <v>0</v>
      </c>
    </row>
    <row r="169" spans="1:5" x14ac:dyDescent="0.25">
      <c r="A169" s="132"/>
      <c r="B169" s="4" t="s">
        <v>206</v>
      </c>
      <c r="C169" s="37"/>
      <c r="D169" s="37"/>
      <c r="E169" s="10">
        <f t="shared" si="30"/>
        <v>0</v>
      </c>
    </row>
    <row r="170" spans="1:5" x14ac:dyDescent="0.25">
      <c r="A170" s="132"/>
      <c r="B170" s="4" t="s">
        <v>211</v>
      </c>
      <c r="C170" s="37"/>
      <c r="D170" s="37"/>
      <c r="E170" s="10">
        <f>C170+D170</f>
        <v>0</v>
      </c>
    </row>
    <row r="171" spans="1:5" x14ac:dyDescent="0.25">
      <c r="A171" s="132"/>
      <c r="B171" s="5" t="s">
        <v>207</v>
      </c>
      <c r="C171" s="37"/>
      <c r="D171" s="37"/>
      <c r="E171" s="10">
        <f t="shared" ref="E171:E173" si="31">C171+D171</f>
        <v>0</v>
      </c>
    </row>
    <row r="172" spans="1:5" x14ac:dyDescent="0.25">
      <c r="A172" s="132"/>
      <c r="B172" s="4" t="s">
        <v>191</v>
      </c>
      <c r="C172" s="37"/>
      <c r="D172" s="37"/>
      <c r="E172" s="10">
        <f t="shared" si="31"/>
        <v>0</v>
      </c>
    </row>
    <row r="173" spans="1:5" x14ac:dyDescent="0.25">
      <c r="A173" s="132"/>
      <c r="B173" s="4" t="s">
        <v>208</v>
      </c>
      <c r="C173" s="37"/>
      <c r="D173" s="37"/>
      <c r="E173" s="10">
        <f t="shared" si="31"/>
        <v>0</v>
      </c>
    </row>
    <row r="174" spans="1:5" x14ac:dyDescent="0.25">
      <c r="A174" s="132"/>
      <c r="B174" s="4" t="s">
        <v>192</v>
      </c>
      <c r="C174" s="37"/>
      <c r="D174" s="37"/>
      <c r="E174" s="10">
        <f>C174+D174</f>
        <v>0</v>
      </c>
    </row>
    <row r="175" spans="1:5" x14ac:dyDescent="0.25">
      <c r="A175" s="132"/>
      <c r="B175" s="4" t="s">
        <v>193</v>
      </c>
      <c r="C175" s="37"/>
      <c r="D175" s="37"/>
      <c r="E175" s="10">
        <f t="shared" ref="E175:E181" si="32">C175+D175</f>
        <v>0</v>
      </c>
    </row>
    <row r="176" spans="1:5" x14ac:dyDescent="0.25">
      <c r="A176" s="132"/>
      <c r="B176" s="4" t="s">
        <v>209</v>
      </c>
      <c r="C176" s="37"/>
      <c r="D176" s="37"/>
      <c r="E176" s="10">
        <f t="shared" si="32"/>
        <v>0</v>
      </c>
    </row>
    <row r="177" spans="1:5" x14ac:dyDescent="0.25">
      <c r="A177" s="132"/>
      <c r="B177" s="4" t="s">
        <v>195</v>
      </c>
      <c r="C177" s="37"/>
      <c r="D177" s="37"/>
      <c r="E177" s="10">
        <f t="shared" si="32"/>
        <v>0</v>
      </c>
    </row>
    <row r="178" spans="1:5" x14ac:dyDescent="0.25">
      <c r="A178" s="132"/>
      <c r="B178" s="4" t="s">
        <v>196</v>
      </c>
      <c r="C178" s="37"/>
      <c r="D178" s="37"/>
      <c r="E178" s="10">
        <f t="shared" si="32"/>
        <v>0</v>
      </c>
    </row>
    <row r="179" spans="1:5" x14ac:dyDescent="0.25">
      <c r="A179" s="132"/>
      <c r="B179" s="4" t="s">
        <v>197</v>
      </c>
      <c r="C179" s="37"/>
      <c r="D179" s="37"/>
      <c r="E179" s="10">
        <f t="shared" si="32"/>
        <v>0</v>
      </c>
    </row>
    <row r="180" spans="1:5" x14ac:dyDescent="0.25">
      <c r="A180" s="132"/>
      <c r="B180" s="4" t="s">
        <v>198</v>
      </c>
      <c r="C180" s="37"/>
      <c r="D180" s="37"/>
      <c r="E180" s="10">
        <f t="shared" si="32"/>
        <v>0</v>
      </c>
    </row>
    <row r="181" spans="1:5" x14ac:dyDescent="0.25">
      <c r="A181" s="128"/>
      <c r="B181" s="6" t="s">
        <v>167</v>
      </c>
      <c r="C181" s="10">
        <f>SUM(C165:C180)</f>
        <v>0</v>
      </c>
      <c r="D181" s="10">
        <f>SUM(D165:D180)</f>
        <v>0</v>
      </c>
      <c r="E181" s="10">
        <f t="shared" si="32"/>
        <v>0</v>
      </c>
    </row>
    <row r="182" spans="1:5" x14ac:dyDescent="0.25">
      <c r="A182" s="3">
        <v>12</v>
      </c>
      <c r="B182" s="136" t="s">
        <v>219</v>
      </c>
      <c r="C182" s="136"/>
      <c r="D182" s="136"/>
      <c r="E182" s="136"/>
    </row>
    <row r="183" spans="1:5" x14ac:dyDescent="0.25">
      <c r="A183" s="127"/>
      <c r="B183" s="4" t="s">
        <v>190</v>
      </c>
      <c r="C183" s="37"/>
      <c r="D183" s="37"/>
      <c r="E183" s="10">
        <f>C183+D183</f>
        <v>0</v>
      </c>
    </row>
    <row r="184" spans="1:5" x14ac:dyDescent="0.25">
      <c r="A184" s="132"/>
      <c r="B184" s="4" t="s">
        <v>191</v>
      </c>
      <c r="C184" s="37"/>
      <c r="D184" s="37"/>
      <c r="E184" s="10">
        <f t="shared" ref="E184" si="33">C184+D184</f>
        <v>0</v>
      </c>
    </row>
    <row r="185" spans="1:5" x14ac:dyDescent="0.25">
      <c r="A185" s="132"/>
      <c r="B185" s="4" t="s">
        <v>192</v>
      </c>
      <c r="C185" s="37"/>
      <c r="D185" s="37"/>
      <c r="E185" s="10">
        <f>C185+D185</f>
        <v>0</v>
      </c>
    </row>
    <row r="186" spans="1:5" x14ac:dyDescent="0.25">
      <c r="A186" s="132"/>
      <c r="B186" s="4" t="s">
        <v>193</v>
      </c>
      <c r="C186" s="37"/>
      <c r="D186" s="37"/>
      <c r="E186" s="10">
        <f t="shared" ref="E186:E192" si="34">C186+D186</f>
        <v>0</v>
      </c>
    </row>
    <row r="187" spans="1:5" x14ac:dyDescent="0.25">
      <c r="A187" s="132"/>
      <c r="B187" s="4" t="s">
        <v>194</v>
      </c>
      <c r="C187" s="37"/>
      <c r="D187" s="37"/>
      <c r="E187" s="10">
        <f t="shared" si="34"/>
        <v>0</v>
      </c>
    </row>
    <row r="188" spans="1:5" x14ac:dyDescent="0.25">
      <c r="A188" s="132"/>
      <c r="B188" s="4" t="s">
        <v>195</v>
      </c>
      <c r="C188" s="37"/>
      <c r="D188" s="37"/>
      <c r="E188" s="10">
        <f t="shared" si="34"/>
        <v>0</v>
      </c>
    </row>
    <row r="189" spans="1:5" x14ac:dyDescent="0.25">
      <c r="A189" s="132"/>
      <c r="B189" s="4" t="s">
        <v>196</v>
      </c>
      <c r="C189" s="37"/>
      <c r="D189" s="37"/>
      <c r="E189" s="10">
        <f t="shared" si="34"/>
        <v>0</v>
      </c>
    </row>
    <row r="190" spans="1:5" x14ac:dyDescent="0.25">
      <c r="A190" s="132"/>
      <c r="B190" s="4" t="s">
        <v>197</v>
      </c>
      <c r="C190" s="37"/>
      <c r="D190" s="37"/>
      <c r="E190" s="10">
        <f t="shared" si="34"/>
        <v>0</v>
      </c>
    </row>
    <row r="191" spans="1:5" x14ac:dyDescent="0.25">
      <c r="A191" s="132"/>
      <c r="B191" s="4" t="s">
        <v>198</v>
      </c>
      <c r="C191" s="37"/>
      <c r="D191" s="37"/>
      <c r="E191" s="10">
        <f t="shared" si="34"/>
        <v>0</v>
      </c>
    </row>
    <row r="192" spans="1:5" x14ac:dyDescent="0.25">
      <c r="A192" s="128"/>
      <c r="B192" s="6" t="s">
        <v>167</v>
      </c>
      <c r="C192" s="10">
        <f>SUM(C183:C191)</f>
        <v>0</v>
      </c>
      <c r="D192" s="10">
        <f>SUM(D183:D191)</f>
        <v>0</v>
      </c>
      <c r="E192" s="10">
        <f t="shared" si="34"/>
        <v>0</v>
      </c>
    </row>
    <row r="193" spans="1:5" x14ac:dyDescent="0.25">
      <c r="A193" s="3">
        <v>13</v>
      </c>
      <c r="B193" s="136" t="s">
        <v>220</v>
      </c>
      <c r="C193" s="136"/>
      <c r="D193" s="136"/>
      <c r="E193" s="136"/>
    </row>
    <row r="194" spans="1:5" x14ac:dyDescent="0.25">
      <c r="A194" s="127"/>
      <c r="B194" s="4" t="s">
        <v>202</v>
      </c>
      <c r="C194" s="37"/>
      <c r="D194" s="37"/>
      <c r="E194" s="10">
        <f>C194+D194</f>
        <v>0</v>
      </c>
    </row>
    <row r="195" spans="1:5" x14ac:dyDescent="0.25">
      <c r="A195" s="132"/>
      <c r="B195" s="4" t="s">
        <v>203</v>
      </c>
      <c r="C195" s="37"/>
      <c r="D195" s="37"/>
      <c r="E195" s="10">
        <f t="shared" ref="E195:E198" si="35">C195+D195</f>
        <v>0</v>
      </c>
    </row>
    <row r="196" spans="1:5" x14ac:dyDescent="0.25">
      <c r="A196" s="132"/>
      <c r="B196" s="4" t="s">
        <v>204</v>
      </c>
      <c r="C196" s="37"/>
      <c r="D196" s="37"/>
      <c r="E196" s="10">
        <f t="shared" si="35"/>
        <v>0</v>
      </c>
    </row>
    <row r="197" spans="1:5" x14ac:dyDescent="0.25">
      <c r="A197" s="132"/>
      <c r="B197" s="4" t="s">
        <v>205</v>
      </c>
      <c r="C197" s="37"/>
      <c r="D197" s="37"/>
      <c r="E197" s="10">
        <f t="shared" si="35"/>
        <v>0</v>
      </c>
    </row>
    <row r="198" spans="1:5" x14ac:dyDescent="0.25">
      <c r="A198" s="132"/>
      <c r="B198" s="4" t="s">
        <v>206</v>
      </c>
      <c r="C198" s="37"/>
      <c r="D198" s="37"/>
      <c r="E198" s="10">
        <f t="shared" si="35"/>
        <v>0</v>
      </c>
    </row>
    <row r="199" spans="1:5" x14ac:dyDescent="0.25">
      <c r="A199" s="132"/>
      <c r="B199" s="4" t="s">
        <v>211</v>
      </c>
      <c r="C199" s="37"/>
      <c r="D199" s="37"/>
      <c r="E199" s="10">
        <f>C199+D199</f>
        <v>0</v>
      </c>
    </row>
    <row r="200" spans="1:5" x14ac:dyDescent="0.25">
      <c r="A200" s="132"/>
      <c r="B200" s="5" t="s">
        <v>207</v>
      </c>
      <c r="C200" s="37"/>
      <c r="D200" s="37"/>
      <c r="E200" s="10">
        <f t="shared" ref="E200:E202" si="36">C200+D200</f>
        <v>0</v>
      </c>
    </row>
    <row r="201" spans="1:5" x14ac:dyDescent="0.25">
      <c r="A201" s="132"/>
      <c r="B201" s="4" t="s">
        <v>191</v>
      </c>
      <c r="C201" s="37"/>
      <c r="D201" s="37"/>
      <c r="E201" s="10">
        <f t="shared" si="36"/>
        <v>0</v>
      </c>
    </row>
    <row r="202" spans="1:5" x14ac:dyDescent="0.25">
      <c r="A202" s="132"/>
      <c r="B202" s="4" t="s">
        <v>208</v>
      </c>
      <c r="C202" s="37"/>
      <c r="D202" s="37"/>
      <c r="E202" s="10">
        <f t="shared" si="36"/>
        <v>0</v>
      </c>
    </row>
    <row r="203" spans="1:5" x14ac:dyDescent="0.25">
      <c r="A203" s="132"/>
      <c r="B203" s="4" t="s">
        <v>192</v>
      </c>
      <c r="C203" s="37"/>
      <c r="D203" s="37"/>
      <c r="E203" s="10">
        <f>C203+D203</f>
        <v>0</v>
      </c>
    </row>
    <row r="204" spans="1:5" x14ac:dyDescent="0.25">
      <c r="A204" s="132"/>
      <c r="B204" s="4" t="s">
        <v>193</v>
      </c>
      <c r="C204" s="37"/>
      <c r="D204" s="37"/>
      <c r="E204" s="10">
        <f t="shared" ref="E204:E210" si="37">C204+D204</f>
        <v>0</v>
      </c>
    </row>
    <row r="205" spans="1:5" x14ac:dyDescent="0.25">
      <c r="A205" s="132"/>
      <c r="B205" s="4" t="s">
        <v>209</v>
      </c>
      <c r="C205" s="37"/>
      <c r="D205" s="37"/>
      <c r="E205" s="10">
        <f t="shared" si="37"/>
        <v>0</v>
      </c>
    </row>
    <row r="206" spans="1:5" x14ac:dyDescent="0.25">
      <c r="A206" s="132"/>
      <c r="B206" s="4" t="s">
        <v>195</v>
      </c>
      <c r="C206" s="37"/>
      <c r="D206" s="37"/>
      <c r="E206" s="10">
        <f t="shared" si="37"/>
        <v>0</v>
      </c>
    </row>
    <row r="207" spans="1:5" x14ac:dyDescent="0.25">
      <c r="A207" s="132"/>
      <c r="B207" s="4" t="s">
        <v>196</v>
      </c>
      <c r="C207" s="37"/>
      <c r="D207" s="37"/>
      <c r="E207" s="10">
        <f t="shared" si="37"/>
        <v>0</v>
      </c>
    </row>
    <row r="208" spans="1:5" x14ac:dyDescent="0.25">
      <c r="A208" s="132"/>
      <c r="B208" s="4" t="s">
        <v>197</v>
      </c>
      <c r="C208" s="37"/>
      <c r="D208" s="37"/>
      <c r="E208" s="10">
        <f t="shared" si="37"/>
        <v>0</v>
      </c>
    </row>
    <row r="209" spans="1:6" x14ac:dyDescent="0.25">
      <c r="A209" s="132"/>
      <c r="B209" s="4" t="s">
        <v>198</v>
      </c>
      <c r="C209" s="37"/>
      <c r="D209" s="37"/>
      <c r="E209" s="10">
        <f t="shared" si="37"/>
        <v>0</v>
      </c>
    </row>
    <row r="210" spans="1:6" x14ac:dyDescent="0.25">
      <c r="A210" s="128"/>
      <c r="B210" s="6" t="s">
        <v>167</v>
      </c>
      <c r="C210" s="10">
        <f>SUM(C194:C209)</f>
        <v>0</v>
      </c>
      <c r="D210" s="10">
        <f>SUM(D194:D209)</f>
        <v>0</v>
      </c>
      <c r="E210" s="10">
        <f t="shared" si="37"/>
        <v>0</v>
      </c>
    </row>
    <row r="211" spans="1:6" x14ac:dyDescent="0.25">
      <c r="A211" s="15">
        <v>14</v>
      </c>
      <c r="B211" s="141" t="s">
        <v>221</v>
      </c>
      <c r="C211" s="141"/>
      <c r="D211" s="141"/>
      <c r="E211" s="141"/>
      <c r="F211" s="40"/>
    </row>
    <row r="212" spans="1:6" x14ac:dyDescent="0.25">
      <c r="A212" s="127"/>
      <c r="B212" s="4" t="s">
        <v>202</v>
      </c>
      <c r="C212" s="37"/>
      <c r="D212" s="37"/>
      <c r="E212" s="10">
        <f>C212+D212</f>
        <v>0</v>
      </c>
    </row>
    <row r="213" spans="1:6" x14ac:dyDescent="0.25">
      <c r="A213" s="132"/>
      <c r="B213" s="4" t="s">
        <v>203</v>
      </c>
      <c r="C213" s="37"/>
      <c r="D213" s="37"/>
      <c r="E213" s="10">
        <f t="shared" ref="E213:E221" si="38">C213+D213</f>
        <v>0</v>
      </c>
    </row>
    <row r="214" spans="1:6" x14ac:dyDescent="0.25">
      <c r="A214" s="132"/>
      <c r="B214" s="4" t="s">
        <v>204</v>
      </c>
      <c r="C214" s="37"/>
      <c r="D214" s="37"/>
      <c r="E214" s="10">
        <f t="shared" si="38"/>
        <v>0</v>
      </c>
    </row>
    <row r="215" spans="1:6" x14ac:dyDescent="0.25">
      <c r="A215" s="132"/>
      <c r="B215" s="4" t="s">
        <v>206</v>
      </c>
      <c r="C215" s="37"/>
      <c r="D215" s="37"/>
      <c r="E215" s="10">
        <f t="shared" si="38"/>
        <v>0</v>
      </c>
    </row>
    <row r="216" spans="1:6" x14ac:dyDescent="0.25">
      <c r="A216" s="132"/>
      <c r="B216" s="4" t="s">
        <v>200</v>
      </c>
      <c r="C216" s="37"/>
      <c r="D216" s="37"/>
      <c r="E216" s="10">
        <f t="shared" si="38"/>
        <v>0</v>
      </c>
    </row>
    <row r="217" spans="1:6" x14ac:dyDescent="0.25">
      <c r="A217" s="132"/>
      <c r="B217" s="4" t="s">
        <v>211</v>
      </c>
      <c r="C217" s="37"/>
      <c r="D217" s="37"/>
      <c r="E217" s="10">
        <f t="shared" si="38"/>
        <v>0</v>
      </c>
    </row>
    <row r="218" spans="1:6" x14ac:dyDescent="0.25">
      <c r="A218" s="132"/>
      <c r="B218" s="4" t="s">
        <v>222</v>
      </c>
      <c r="C218" s="37"/>
      <c r="D218" s="37"/>
      <c r="E218" s="10">
        <f t="shared" si="38"/>
        <v>0</v>
      </c>
    </row>
    <row r="219" spans="1:6" x14ac:dyDescent="0.25">
      <c r="A219" s="132"/>
      <c r="B219" s="5" t="s">
        <v>207</v>
      </c>
      <c r="C219" s="37"/>
      <c r="D219" s="37"/>
      <c r="E219" s="10">
        <f t="shared" si="38"/>
        <v>0</v>
      </c>
    </row>
    <row r="220" spans="1:6" x14ac:dyDescent="0.25">
      <c r="A220" s="132"/>
      <c r="B220" s="4" t="s">
        <v>191</v>
      </c>
      <c r="C220" s="37"/>
      <c r="D220" s="37"/>
      <c r="E220" s="10">
        <f t="shared" si="38"/>
        <v>0</v>
      </c>
    </row>
    <row r="221" spans="1:6" x14ac:dyDescent="0.25">
      <c r="A221" s="132"/>
      <c r="B221" s="4" t="s">
        <v>208</v>
      </c>
      <c r="C221" s="37"/>
      <c r="D221" s="37"/>
      <c r="E221" s="10">
        <f t="shared" si="38"/>
        <v>0</v>
      </c>
    </row>
    <row r="222" spans="1:6" x14ac:dyDescent="0.25">
      <c r="A222" s="132"/>
      <c r="B222" s="4" t="s">
        <v>192</v>
      </c>
      <c r="C222" s="37"/>
      <c r="D222" s="37"/>
      <c r="E222" s="10">
        <f>C222+D222</f>
        <v>0</v>
      </c>
    </row>
    <row r="223" spans="1:6" x14ac:dyDescent="0.25">
      <c r="A223" s="132"/>
      <c r="B223" s="4" t="s">
        <v>193</v>
      </c>
      <c r="C223" s="37"/>
      <c r="D223" s="37"/>
      <c r="E223" s="10">
        <f t="shared" ref="E223:E229" si="39">C223+D223</f>
        <v>0</v>
      </c>
    </row>
    <row r="224" spans="1:6" x14ac:dyDescent="0.25">
      <c r="A224" s="132"/>
      <c r="B224" s="4" t="s">
        <v>209</v>
      </c>
      <c r="C224" s="37"/>
      <c r="D224" s="37"/>
      <c r="E224" s="10">
        <f t="shared" si="39"/>
        <v>0</v>
      </c>
    </row>
    <row r="225" spans="1:5" x14ac:dyDescent="0.25">
      <c r="A225" s="132"/>
      <c r="B225" s="4" t="s">
        <v>195</v>
      </c>
      <c r="C225" s="37"/>
      <c r="D225" s="37"/>
      <c r="E225" s="10">
        <f t="shared" si="39"/>
        <v>0</v>
      </c>
    </row>
    <row r="226" spans="1:5" x14ac:dyDescent="0.25">
      <c r="A226" s="132"/>
      <c r="B226" s="4" t="s">
        <v>196</v>
      </c>
      <c r="C226" s="37"/>
      <c r="D226" s="37"/>
      <c r="E226" s="10">
        <f t="shared" si="39"/>
        <v>0</v>
      </c>
    </row>
    <row r="227" spans="1:5" x14ac:dyDescent="0.25">
      <c r="A227" s="132"/>
      <c r="B227" s="4" t="s">
        <v>197</v>
      </c>
      <c r="C227" s="37"/>
      <c r="D227" s="37"/>
      <c r="E227" s="10">
        <f t="shared" si="39"/>
        <v>0</v>
      </c>
    </row>
    <row r="228" spans="1:5" x14ac:dyDescent="0.25">
      <c r="A228" s="132"/>
      <c r="B228" s="4" t="s">
        <v>198</v>
      </c>
      <c r="C228" s="37"/>
      <c r="D228" s="37"/>
      <c r="E228" s="10">
        <f t="shared" si="39"/>
        <v>0</v>
      </c>
    </row>
    <row r="229" spans="1:5" x14ac:dyDescent="0.25">
      <c r="A229" s="128"/>
      <c r="B229" s="6" t="s">
        <v>167</v>
      </c>
      <c r="C229" s="10">
        <f>SUM(C212:C228)</f>
        <v>0</v>
      </c>
      <c r="D229" s="10">
        <f>SUM(D212:D228)</f>
        <v>0</v>
      </c>
      <c r="E229" s="10">
        <f t="shared" si="39"/>
        <v>0</v>
      </c>
    </row>
    <row r="230" spans="1:5" x14ac:dyDescent="0.25">
      <c r="A230" s="3">
        <v>15</v>
      </c>
      <c r="B230" s="136" t="s">
        <v>223</v>
      </c>
      <c r="C230" s="136"/>
      <c r="D230" s="136"/>
      <c r="E230" s="136"/>
    </row>
    <row r="231" spans="1:5" x14ac:dyDescent="0.25">
      <c r="A231" s="127"/>
      <c r="B231" s="4" t="s">
        <v>202</v>
      </c>
      <c r="C231" s="37"/>
      <c r="D231" s="37"/>
      <c r="E231" s="10">
        <f>C231+D231</f>
        <v>0</v>
      </c>
    </row>
    <row r="232" spans="1:5" x14ac:dyDescent="0.25">
      <c r="A232" s="132"/>
      <c r="B232" s="4" t="s">
        <v>203</v>
      </c>
      <c r="C232" s="37"/>
      <c r="D232" s="37"/>
      <c r="E232" s="10">
        <f t="shared" ref="E232:E235" si="40">C232+D232</f>
        <v>0</v>
      </c>
    </row>
    <row r="233" spans="1:5" x14ac:dyDescent="0.25">
      <c r="A233" s="132"/>
      <c r="B233" s="4" t="s">
        <v>204</v>
      </c>
      <c r="C233" s="37"/>
      <c r="D233" s="37"/>
      <c r="E233" s="10">
        <f t="shared" si="40"/>
        <v>0</v>
      </c>
    </row>
    <row r="234" spans="1:5" x14ac:dyDescent="0.25">
      <c r="A234" s="132"/>
      <c r="B234" s="4" t="s">
        <v>205</v>
      </c>
      <c r="C234" s="37"/>
      <c r="D234" s="37"/>
      <c r="E234" s="10">
        <f t="shared" si="40"/>
        <v>0</v>
      </c>
    </row>
    <row r="235" spans="1:5" x14ac:dyDescent="0.25">
      <c r="A235" s="132"/>
      <c r="B235" s="4" t="s">
        <v>206</v>
      </c>
      <c r="C235" s="37"/>
      <c r="D235" s="37"/>
      <c r="E235" s="10">
        <f t="shared" si="40"/>
        <v>0</v>
      </c>
    </row>
    <row r="236" spans="1:5" x14ac:dyDescent="0.25">
      <c r="A236" s="132"/>
      <c r="B236" s="5" t="s">
        <v>207</v>
      </c>
      <c r="C236" s="37"/>
      <c r="D236" s="37"/>
      <c r="E236" s="10">
        <f t="shared" ref="E236:E238" si="41">C236+D236</f>
        <v>0</v>
      </c>
    </row>
    <row r="237" spans="1:5" x14ac:dyDescent="0.25">
      <c r="A237" s="132"/>
      <c r="B237" s="4" t="s">
        <v>191</v>
      </c>
      <c r="C237" s="37"/>
      <c r="D237" s="37"/>
      <c r="E237" s="10">
        <f t="shared" si="41"/>
        <v>0</v>
      </c>
    </row>
    <row r="238" spans="1:5" x14ac:dyDescent="0.25">
      <c r="A238" s="132"/>
      <c r="B238" s="4" t="s">
        <v>208</v>
      </c>
      <c r="C238" s="37"/>
      <c r="D238" s="37"/>
      <c r="E238" s="10">
        <f t="shared" si="41"/>
        <v>0</v>
      </c>
    </row>
    <row r="239" spans="1:5" x14ac:dyDescent="0.25">
      <c r="A239" s="132"/>
      <c r="B239" s="4" t="s">
        <v>192</v>
      </c>
      <c r="C239" s="37"/>
      <c r="D239" s="37"/>
      <c r="E239" s="10">
        <f>C239+D239</f>
        <v>0</v>
      </c>
    </row>
    <row r="240" spans="1:5" x14ac:dyDescent="0.25">
      <c r="A240" s="132"/>
      <c r="B240" s="4" t="s">
        <v>193</v>
      </c>
      <c r="C240" s="37"/>
      <c r="D240" s="37"/>
      <c r="E240" s="10">
        <f t="shared" ref="E240:E246" si="42">C240+D240</f>
        <v>0</v>
      </c>
    </row>
    <row r="241" spans="1:5" x14ac:dyDescent="0.25">
      <c r="A241" s="132"/>
      <c r="B241" s="4" t="s">
        <v>209</v>
      </c>
      <c r="C241" s="37"/>
      <c r="D241" s="37"/>
      <c r="E241" s="10">
        <f t="shared" si="42"/>
        <v>0</v>
      </c>
    </row>
    <row r="242" spans="1:5" x14ac:dyDescent="0.25">
      <c r="A242" s="132"/>
      <c r="B242" s="4" t="s">
        <v>195</v>
      </c>
      <c r="C242" s="37"/>
      <c r="D242" s="37"/>
      <c r="E242" s="10">
        <f t="shared" si="42"/>
        <v>0</v>
      </c>
    </row>
    <row r="243" spans="1:5" x14ac:dyDescent="0.25">
      <c r="A243" s="132"/>
      <c r="B243" s="4" t="s">
        <v>196</v>
      </c>
      <c r="C243" s="37"/>
      <c r="D243" s="37"/>
      <c r="E243" s="10">
        <f t="shared" si="42"/>
        <v>0</v>
      </c>
    </row>
    <row r="244" spans="1:5" x14ac:dyDescent="0.25">
      <c r="A244" s="132"/>
      <c r="B244" s="4" t="s">
        <v>197</v>
      </c>
      <c r="C244" s="37"/>
      <c r="D244" s="37"/>
      <c r="E244" s="10">
        <f t="shared" si="42"/>
        <v>0</v>
      </c>
    </row>
    <row r="245" spans="1:5" x14ac:dyDescent="0.25">
      <c r="A245" s="132"/>
      <c r="B245" s="4" t="s">
        <v>198</v>
      </c>
      <c r="C245" s="37"/>
      <c r="D245" s="37"/>
      <c r="E245" s="10">
        <f t="shared" si="42"/>
        <v>0</v>
      </c>
    </row>
    <row r="246" spans="1:5" x14ac:dyDescent="0.25">
      <c r="A246" s="128"/>
      <c r="B246" s="6" t="s">
        <v>167</v>
      </c>
      <c r="C246" s="10">
        <f>SUM(C231:C245)</f>
        <v>0</v>
      </c>
      <c r="D246" s="10">
        <f>SUM(D231:D245)</f>
        <v>0</v>
      </c>
      <c r="E246" s="10">
        <f t="shared" si="42"/>
        <v>0</v>
      </c>
    </row>
    <row r="247" spans="1:5" x14ac:dyDescent="0.25">
      <c r="A247" s="15">
        <v>16</v>
      </c>
      <c r="B247" s="141" t="s">
        <v>224</v>
      </c>
      <c r="C247" s="141"/>
      <c r="D247" s="141"/>
      <c r="E247" s="141"/>
    </row>
    <row r="248" spans="1:5" x14ac:dyDescent="0.25">
      <c r="A248" s="127"/>
      <c r="B248" s="4" t="s">
        <v>202</v>
      </c>
      <c r="C248" s="37"/>
      <c r="D248" s="37"/>
      <c r="E248" s="10">
        <f>C248+D248</f>
        <v>0</v>
      </c>
    </row>
    <row r="249" spans="1:5" x14ac:dyDescent="0.25">
      <c r="A249" s="132"/>
      <c r="B249" s="4" t="s">
        <v>203</v>
      </c>
      <c r="C249" s="37"/>
      <c r="D249" s="37"/>
      <c r="E249" s="10">
        <f t="shared" ref="E249:E265" si="43">C249+D249</f>
        <v>0</v>
      </c>
    </row>
    <row r="250" spans="1:5" x14ac:dyDescent="0.25">
      <c r="A250" s="132"/>
      <c r="B250" s="4" t="s">
        <v>204</v>
      </c>
      <c r="C250" s="37"/>
      <c r="D250" s="37"/>
      <c r="E250" s="10">
        <f t="shared" si="43"/>
        <v>0</v>
      </c>
    </row>
    <row r="251" spans="1:5" x14ac:dyDescent="0.25">
      <c r="A251" s="132"/>
      <c r="B251" s="4" t="s">
        <v>205</v>
      </c>
      <c r="C251" s="37"/>
      <c r="D251" s="37"/>
      <c r="E251" s="10">
        <f t="shared" si="43"/>
        <v>0</v>
      </c>
    </row>
    <row r="252" spans="1:5" x14ac:dyDescent="0.25">
      <c r="A252" s="132"/>
      <c r="B252" s="4" t="s">
        <v>206</v>
      </c>
      <c r="C252" s="37"/>
      <c r="D252" s="37"/>
      <c r="E252" s="10">
        <f t="shared" si="43"/>
        <v>0</v>
      </c>
    </row>
    <row r="253" spans="1:5" x14ac:dyDescent="0.25">
      <c r="A253" s="132"/>
      <c r="B253" s="4" t="s">
        <v>211</v>
      </c>
      <c r="C253" s="37"/>
      <c r="D253" s="37"/>
      <c r="E253" s="10">
        <f t="shared" si="43"/>
        <v>0</v>
      </c>
    </row>
    <row r="254" spans="1:5" x14ac:dyDescent="0.25">
      <c r="A254" s="132"/>
      <c r="B254" s="4" t="s">
        <v>200</v>
      </c>
      <c r="C254" s="37"/>
      <c r="D254" s="37"/>
      <c r="E254" s="10">
        <f t="shared" si="43"/>
        <v>0</v>
      </c>
    </row>
    <row r="255" spans="1:5" x14ac:dyDescent="0.25">
      <c r="A255" s="132"/>
      <c r="B255" s="5" t="s">
        <v>207</v>
      </c>
      <c r="C255" s="37"/>
      <c r="D255" s="37"/>
      <c r="E255" s="10">
        <f t="shared" si="43"/>
        <v>0</v>
      </c>
    </row>
    <row r="256" spans="1:5" x14ac:dyDescent="0.25">
      <c r="A256" s="132"/>
      <c r="B256" s="4" t="s">
        <v>191</v>
      </c>
      <c r="C256" s="37"/>
      <c r="D256" s="37"/>
      <c r="E256" s="10">
        <f t="shared" si="43"/>
        <v>0</v>
      </c>
    </row>
    <row r="257" spans="1:5" x14ac:dyDescent="0.25">
      <c r="A257" s="132"/>
      <c r="B257" s="4" t="s">
        <v>208</v>
      </c>
      <c r="C257" s="37"/>
      <c r="D257" s="37"/>
      <c r="E257" s="10">
        <f t="shared" si="43"/>
        <v>0</v>
      </c>
    </row>
    <row r="258" spans="1:5" x14ac:dyDescent="0.25">
      <c r="A258" s="132"/>
      <c r="B258" s="4" t="s">
        <v>192</v>
      </c>
      <c r="C258" s="37"/>
      <c r="D258" s="37"/>
      <c r="E258" s="10">
        <f t="shared" si="43"/>
        <v>0</v>
      </c>
    </row>
    <row r="259" spans="1:5" x14ac:dyDescent="0.25">
      <c r="A259" s="132"/>
      <c r="B259" s="4" t="s">
        <v>193</v>
      </c>
      <c r="C259" s="37"/>
      <c r="D259" s="37"/>
      <c r="E259" s="10">
        <f t="shared" si="43"/>
        <v>0</v>
      </c>
    </row>
    <row r="260" spans="1:5" x14ac:dyDescent="0.25">
      <c r="A260" s="132"/>
      <c r="B260" s="4" t="s">
        <v>209</v>
      </c>
      <c r="C260" s="37"/>
      <c r="D260" s="37"/>
      <c r="E260" s="10">
        <f t="shared" si="43"/>
        <v>0</v>
      </c>
    </row>
    <row r="261" spans="1:5" x14ac:dyDescent="0.25">
      <c r="A261" s="132"/>
      <c r="B261" s="4" t="s">
        <v>195</v>
      </c>
      <c r="C261" s="37"/>
      <c r="D261" s="37"/>
      <c r="E261" s="10">
        <f t="shared" si="43"/>
        <v>0</v>
      </c>
    </row>
    <row r="262" spans="1:5" x14ac:dyDescent="0.25">
      <c r="A262" s="132"/>
      <c r="B262" s="4" t="s">
        <v>196</v>
      </c>
      <c r="C262" s="37"/>
      <c r="D262" s="37"/>
      <c r="E262" s="10">
        <f t="shared" si="43"/>
        <v>0</v>
      </c>
    </row>
    <row r="263" spans="1:5" x14ac:dyDescent="0.25">
      <c r="A263" s="132"/>
      <c r="B263" s="4" t="s">
        <v>197</v>
      </c>
      <c r="C263" s="37"/>
      <c r="D263" s="37"/>
      <c r="E263" s="10">
        <f t="shared" si="43"/>
        <v>0</v>
      </c>
    </row>
    <row r="264" spans="1:5" x14ac:dyDescent="0.25">
      <c r="A264" s="132"/>
      <c r="B264" s="4" t="s">
        <v>198</v>
      </c>
      <c r="C264" s="37"/>
      <c r="D264" s="37"/>
      <c r="E264" s="10">
        <f t="shared" si="43"/>
        <v>0</v>
      </c>
    </row>
    <row r="265" spans="1:5" x14ac:dyDescent="0.25">
      <c r="A265" s="128"/>
      <c r="B265" s="7" t="s">
        <v>167</v>
      </c>
      <c r="C265" s="11">
        <f>SUM(C248:C264)</f>
        <v>0</v>
      </c>
      <c r="D265" s="11">
        <f>SUM(D248:D264)</f>
        <v>0</v>
      </c>
      <c r="E265" s="11">
        <f t="shared" si="43"/>
        <v>0</v>
      </c>
    </row>
    <row r="266" spans="1:5" x14ac:dyDescent="0.25">
      <c r="A266" s="15">
        <v>17</v>
      </c>
      <c r="B266" s="141" t="s">
        <v>225</v>
      </c>
      <c r="C266" s="141"/>
      <c r="D266" s="141"/>
      <c r="E266" s="141"/>
    </row>
    <row r="267" spans="1:5" x14ac:dyDescent="0.25">
      <c r="A267" s="127"/>
      <c r="B267" s="4" t="s">
        <v>202</v>
      </c>
      <c r="C267" s="37"/>
      <c r="D267" s="37"/>
      <c r="E267" s="10">
        <f>C267+D267</f>
        <v>0</v>
      </c>
    </row>
    <row r="268" spans="1:5" x14ac:dyDescent="0.25">
      <c r="A268" s="132"/>
      <c r="B268" s="4" t="s">
        <v>203</v>
      </c>
      <c r="C268" s="37"/>
      <c r="D268" s="37"/>
      <c r="E268" s="10">
        <f t="shared" ref="E268:E283" si="44">C268+D268</f>
        <v>0</v>
      </c>
    </row>
    <row r="269" spans="1:5" x14ac:dyDescent="0.25">
      <c r="A269" s="132"/>
      <c r="B269" s="4" t="s">
        <v>204</v>
      </c>
      <c r="C269" s="37"/>
      <c r="D269" s="37"/>
      <c r="E269" s="10">
        <f t="shared" si="44"/>
        <v>0</v>
      </c>
    </row>
    <row r="270" spans="1:5" x14ac:dyDescent="0.25">
      <c r="A270" s="132"/>
      <c r="B270" s="4" t="s">
        <v>205</v>
      </c>
      <c r="C270" s="37"/>
      <c r="D270" s="37"/>
      <c r="E270" s="10">
        <f t="shared" si="44"/>
        <v>0</v>
      </c>
    </row>
    <row r="271" spans="1:5" x14ac:dyDescent="0.25">
      <c r="A271" s="132"/>
      <c r="B271" s="4" t="s">
        <v>206</v>
      </c>
      <c r="C271" s="37"/>
      <c r="D271" s="37"/>
      <c r="E271" s="10">
        <f t="shared" si="44"/>
        <v>0</v>
      </c>
    </row>
    <row r="272" spans="1:5" x14ac:dyDescent="0.25">
      <c r="A272" s="132"/>
      <c r="B272" s="4" t="s">
        <v>211</v>
      </c>
      <c r="C272" s="37"/>
      <c r="D272" s="37"/>
      <c r="E272" s="10">
        <f t="shared" si="44"/>
        <v>0</v>
      </c>
    </row>
    <row r="273" spans="1:5" x14ac:dyDescent="0.25">
      <c r="A273" s="132"/>
      <c r="B273" s="5" t="s">
        <v>207</v>
      </c>
      <c r="C273" s="37"/>
      <c r="D273" s="37"/>
      <c r="E273" s="10">
        <f t="shared" si="44"/>
        <v>0</v>
      </c>
    </row>
    <row r="274" spans="1:5" x14ac:dyDescent="0.25">
      <c r="A274" s="132"/>
      <c r="B274" s="4" t="s">
        <v>191</v>
      </c>
      <c r="C274" s="37"/>
      <c r="D274" s="37"/>
      <c r="E274" s="10">
        <f t="shared" si="44"/>
        <v>0</v>
      </c>
    </row>
    <row r="275" spans="1:5" x14ac:dyDescent="0.25">
      <c r="A275" s="132"/>
      <c r="B275" s="4" t="s">
        <v>208</v>
      </c>
      <c r="C275" s="37"/>
      <c r="D275" s="37"/>
      <c r="E275" s="10">
        <f t="shared" si="44"/>
        <v>0</v>
      </c>
    </row>
    <row r="276" spans="1:5" x14ac:dyDescent="0.25">
      <c r="A276" s="132"/>
      <c r="B276" s="4" t="s">
        <v>192</v>
      </c>
      <c r="C276" s="37"/>
      <c r="D276" s="37"/>
      <c r="E276" s="10">
        <f t="shared" si="44"/>
        <v>0</v>
      </c>
    </row>
    <row r="277" spans="1:5" x14ac:dyDescent="0.25">
      <c r="A277" s="132"/>
      <c r="B277" s="4" t="s">
        <v>193</v>
      </c>
      <c r="C277" s="37"/>
      <c r="D277" s="37"/>
      <c r="E277" s="10">
        <f t="shared" si="44"/>
        <v>0</v>
      </c>
    </row>
    <row r="278" spans="1:5" x14ac:dyDescent="0.25">
      <c r="A278" s="132"/>
      <c r="B278" s="4" t="s">
        <v>209</v>
      </c>
      <c r="C278" s="37"/>
      <c r="D278" s="37"/>
      <c r="E278" s="10">
        <f t="shared" si="44"/>
        <v>0</v>
      </c>
    </row>
    <row r="279" spans="1:5" x14ac:dyDescent="0.25">
      <c r="A279" s="132"/>
      <c r="B279" s="4" t="s">
        <v>195</v>
      </c>
      <c r="C279" s="37"/>
      <c r="D279" s="37"/>
      <c r="E279" s="10">
        <f t="shared" si="44"/>
        <v>0</v>
      </c>
    </row>
    <row r="280" spans="1:5" x14ac:dyDescent="0.25">
      <c r="A280" s="132"/>
      <c r="B280" s="4" t="s">
        <v>196</v>
      </c>
      <c r="C280" s="37"/>
      <c r="D280" s="37"/>
      <c r="E280" s="10">
        <f t="shared" si="44"/>
        <v>0</v>
      </c>
    </row>
    <row r="281" spans="1:5" x14ac:dyDescent="0.25">
      <c r="A281" s="132"/>
      <c r="B281" s="4" t="s">
        <v>197</v>
      </c>
      <c r="C281" s="37"/>
      <c r="D281" s="37"/>
      <c r="E281" s="10">
        <f t="shared" si="44"/>
        <v>0</v>
      </c>
    </row>
    <row r="282" spans="1:5" x14ac:dyDescent="0.25">
      <c r="A282" s="132"/>
      <c r="B282" s="4" t="s">
        <v>198</v>
      </c>
      <c r="C282" s="37"/>
      <c r="D282" s="37"/>
      <c r="E282" s="10">
        <f t="shared" si="44"/>
        <v>0</v>
      </c>
    </row>
    <row r="283" spans="1:5" x14ac:dyDescent="0.25">
      <c r="A283" s="128"/>
      <c r="B283" s="7" t="s">
        <v>167</v>
      </c>
      <c r="C283" s="11">
        <f>SUM(C267:C282)</f>
        <v>0</v>
      </c>
      <c r="D283" s="11">
        <f>SUM(D267:D282)</f>
        <v>0</v>
      </c>
      <c r="E283" s="11">
        <f t="shared" si="44"/>
        <v>0</v>
      </c>
    </row>
    <row r="284" spans="1:5" ht="30" customHeight="1" x14ac:dyDescent="0.25">
      <c r="A284" s="15">
        <v>18</v>
      </c>
      <c r="B284" s="141" t="s">
        <v>226</v>
      </c>
      <c r="C284" s="141"/>
      <c r="D284" s="141"/>
      <c r="E284" s="141"/>
    </row>
    <row r="285" spans="1:5" x14ac:dyDescent="0.25">
      <c r="A285" s="127"/>
      <c r="B285" s="4" t="s">
        <v>202</v>
      </c>
      <c r="C285" s="37"/>
      <c r="D285" s="37"/>
      <c r="E285" s="10">
        <f>C285+D285</f>
        <v>0</v>
      </c>
    </row>
    <row r="286" spans="1:5" x14ac:dyDescent="0.25">
      <c r="A286" s="132"/>
      <c r="B286" s="4" t="s">
        <v>203</v>
      </c>
      <c r="C286" s="37"/>
      <c r="D286" s="37"/>
      <c r="E286" s="10">
        <f t="shared" ref="E286:E301" si="45">C286+D286</f>
        <v>0</v>
      </c>
    </row>
    <row r="287" spans="1:5" x14ac:dyDescent="0.25">
      <c r="A287" s="132"/>
      <c r="B287" s="4" t="s">
        <v>204</v>
      </c>
      <c r="C287" s="37"/>
      <c r="D287" s="37"/>
      <c r="E287" s="10">
        <f t="shared" si="45"/>
        <v>0</v>
      </c>
    </row>
    <row r="288" spans="1:5" x14ac:dyDescent="0.25">
      <c r="A288" s="132"/>
      <c r="B288" s="4" t="s">
        <v>205</v>
      </c>
      <c r="C288" s="37"/>
      <c r="D288" s="37"/>
      <c r="E288" s="10">
        <f t="shared" si="45"/>
        <v>0</v>
      </c>
    </row>
    <row r="289" spans="1:5" x14ac:dyDescent="0.25">
      <c r="A289" s="132"/>
      <c r="B289" s="4" t="s">
        <v>206</v>
      </c>
      <c r="C289" s="37"/>
      <c r="D289" s="37"/>
      <c r="E289" s="10">
        <f t="shared" si="45"/>
        <v>0</v>
      </c>
    </row>
    <row r="290" spans="1:5" x14ac:dyDescent="0.25">
      <c r="A290" s="132"/>
      <c r="B290" s="4" t="s">
        <v>211</v>
      </c>
      <c r="C290" s="37"/>
      <c r="D290" s="37"/>
      <c r="E290" s="10">
        <f t="shared" si="45"/>
        <v>0</v>
      </c>
    </row>
    <row r="291" spans="1:5" x14ac:dyDescent="0.25">
      <c r="A291" s="132"/>
      <c r="B291" s="5" t="s">
        <v>207</v>
      </c>
      <c r="C291" s="37"/>
      <c r="D291" s="37"/>
      <c r="E291" s="10">
        <f t="shared" si="45"/>
        <v>0</v>
      </c>
    </row>
    <row r="292" spans="1:5" x14ac:dyDescent="0.25">
      <c r="A292" s="132"/>
      <c r="B292" s="4" t="s">
        <v>191</v>
      </c>
      <c r="C292" s="37"/>
      <c r="D292" s="37"/>
      <c r="E292" s="10">
        <f t="shared" si="45"/>
        <v>0</v>
      </c>
    </row>
    <row r="293" spans="1:5" x14ac:dyDescent="0.25">
      <c r="A293" s="132"/>
      <c r="B293" s="4" t="s">
        <v>208</v>
      </c>
      <c r="C293" s="37"/>
      <c r="D293" s="37"/>
      <c r="E293" s="10">
        <f t="shared" si="45"/>
        <v>0</v>
      </c>
    </row>
    <row r="294" spans="1:5" x14ac:dyDescent="0.25">
      <c r="A294" s="132"/>
      <c r="B294" s="4" t="s">
        <v>192</v>
      </c>
      <c r="C294" s="37"/>
      <c r="D294" s="37"/>
      <c r="E294" s="10">
        <f t="shared" si="45"/>
        <v>0</v>
      </c>
    </row>
    <row r="295" spans="1:5" x14ac:dyDescent="0.25">
      <c r="A295" s="132"/>
      <c r="B295" s="4" t="s">
        <v>193</v>
      </c>
      <c r="C295" s="37"/>
      <c r="D295" s="37"/>
      <c r="E295" s="10">
        <f t="shared" si="45"/>
        <v>0</v>
      </c>
    </row>
    <row r="296" spans="1:5" x14ac:dyDescent="0.25">
      <c r="A296" s="132"/>
      <c r="B296" s="4" t="s">
        <v>209</v>
      </c>
      <c r="C296" s="37"/>
      <c r="D296" s="37"/>
      <c r="E296" s="10">
        <f t="shared" si="45"/>
        <v>0</v>
      </c>
    </row>
    <row r="297" spans="1:5" x14ac:dyDescent="0.25">
      <c r="A297" s="132"/>
      <c r="B297" s="4" t="s">
        <v>195</v>
      </c>
      <c r="C297" s="37"/>
      <c r="D297" s="37"/>
      <c r="E297" s="10">
        <f t="shared" si="45"/>
        <v>0</v>
      </c>
    </row>
    <row r="298" spans="1:5" x14ac:dyDescent="0.25">
      <c r="A298" s="132"/>
      <c r="B298" s="4" t="s">
        <v>196</v>
      </c>
      <c r="C298" s="37"/>
      <c r="D298" s="37"/>
      <c r="E298" s="10">
        <f t="shared" si="45"/>
        <v>0</v>
      </c>
    </row>
    <row r="299" spans="1:5" x14ac:dyDescent="0.25">
      <c r="A299" s="132"/>
      <c r="B299" s="4" t="s">
        <v>197</v>
      </c>
      <c r="C299" s="37"/>
      <c r="D299" s="37"/>
      <c r="E299" s="10">
        <f t="shared" si="45"/>
        <v>0</v>
      </c>
    </row>
    <row r="300" spans="1:5" x14ac:dyDescent="0.25">
      <c r="A300" s="132"/>
      <c r="B300" s="4" t="s">
        <v>198</v>
      </c>
      <c r="C300" s="37"/>
      <c r="D300" s="37"/>
      <c r="E300" s="10">
        <f t="shared" si="45"/>
        <v>0</v>
      </c>
    </row>
    <row r="301" spans="1:5" x14ac:dyDescent="0.25">
      <c r="A301" s="128"/>
      <c r="B301" s="7" t="s">
        <v>167</v>
      </c>
      <c r="C301" s="11">
        <f>SUM(C285:C300)</f>
        <v>0</v>
      </c>
      <c r="D301" s="11">
        <f>SUM(D285:D300)</f>
        <v>0</v>
      </c>
      <c r="E301" s="11">
        <f t="shared" si="45"/>
        <v>0</v>
      </c>
    </row>
    <row r="302" spans="1:5" x14ac:dyDescent="0.25">
      <c r="A302" s="3">
        <v>19</v>
      </c>
      <c r="B302" s="136" t="s">
        <v>227</v>
      </c>
      <c r="C302" s="136"/>
      <c r="D302" s="136"/>
      <c r="E302" s="136"/>
    </row>
    <row r="303" spans="1:5" x14ac:dyDescent="0.25">
      <c r="A303" s="127"/>
      <c r="B303" s="4" t="s">
        <v>202</v>
      </c>
      <c r="C303" s="37"/>
      <c r="D303" s="37"/>
      <c r="E303" s="10">
        <f>C303+D303</f>
        <v>0</v>
      </c>
    </row>
    <row r="304" spans="1:5" x14ac:dyDescent="0.25">
      <c r="A304" s="132"/>
      <c r="B304" s="4" t="s">
        <v>203</v>
      </c>
      <c r="C304" s="37"/>
      <c r="D304" s="37"/>
      <c r="E304" s="10">
        <f t="shared" ref="E304:E310" si="46">C304+D304</f>
        <v>0</v>
      </c>
    </row>
    <row r="305" spans="1:5" x14ac:dyDescent="0.25">
      <c r="A305" s="132"/>
      <c r="B305" s="4" t="s">
        <v>204</v>
      </c>
      <c r="C305" s="37"/>
      <c r="D305" s="37"/>
      <c r="E305" s="10">
        <f t="shared" si="46"/>
        <v>0</v>
      </c>
    </row>
    <row r="306" spans="1:5" x14ac:dyDescent="0.25">
      <c r="A306" s="132"/>
      <c r="B306" s="4" t="s">
        <v>206</v>
      </c>
      <c r="C306" s="37"/>
      <c r="D306" s="37"/>
      <c r="E306" s="10">
        <f t="shared" si="46"/>
        <v>0</v>
      </c>
    </row>
    <row r="307" spans="1:5" x14ac:dyDescent="0.25">
      <c r="A307" s="132"/>
      <c r="B307" s="4" t="s">
        <v>211</v>
      </c>
      <c r="C307" s="37"/>
      <c r="D307" s="37"/>
      <c r="E307" s="10">
        <f t="shared" si="46"/>
        <v>0</v>
      </c>
    </row>
    <row r="308" spans="1:5" x14ac:dyDescent="0.25">
      <c r="A308" s="132"/>
      <c r="B308" s="5" t="s">
        <v>207</v>
      </c>
      <c r="C308" s="37"/>
      <c r="D308" s="37"/>
      <c r="E308" s="10">
        <f t="shared" si="46"/>
        <v>0</v>
      </c>
    </row>
    <row r="309" spans="1:5" x14ac:dyDescent="0.25">
      <c r="A309" s="132"/>
      <c r="B309" s="4" t="s">
        <v>191</v>
      </c>
      <c r="C309" s="37"/>
      <c r="D309" s="37"/>
      <c r="E309" s="10">
        <f t="shared" si="46"/>
        <v>0</v>
      </c>
    </row>
    <row r="310" spans="1:5" x14ac:dyDescent="0.25">
      <c r="A310" s="132"/>
      <c r="B310" s="4" t="s">
        <v>208</v>
      </c>
      <c r="C310" s="37"/>
      <c r="D310" s="37"/>
      <c r="E310" s="10">
        <f t="shared" si="46"/>
        <v>0</v>
      </c>
    </row>
    <row r="311" spans="1:5" x14ac:dyDescent="0.25">
      <c r="A311" s="132"/>
      <c r="B311" s="4" t="s">
        <v>192</v>
      </c>
      <c r="C311" s="37"/>
      <c r="D311" s="37"/>
      <c r="E311" s="10">
        <f>C311+D311</f>
        <v>0</v>
      </c>
    </row>
    <row r="312" spans="1:5" x14ac:dyDescent="0.25">
      <c r="A312" s="132"/>
      <c r="B312" s="4" t="s">
        <v>193</v>
      </c>
      <c r="C312" s="37"/>
      <c r="D312" s="37"/>
      <c r="E312" s="10">
        <f t="shared" ref="E312:E318" si="47">C312+D312</f>
        <v>0</v>
      </c>
    </row>
    <row r="313" spans="1:5" x14ac:dyDescent="0.25">
      <c r="A313" s="132"/>
      <c r="B313" s="4" t="s">
        <v>209</v>
      </c>
      <c r="C313" s="37"/>
      <c r="D313" s="37"/>
      <c r="E313" s="10">
        <f t="shared" si="47"/>
        <v>0</v>
      </c>
    </row>
    <row r="314" spans="1:5" x14ac:dyDescent="0.25">
      <c r="A314" s="132"/>
      <c r="B314" s="4" t="s">
        <v>195</v>
      </c>
      <c r="C314" s="37"/>
      <c r="D314" s="37"/>
      <c r="E314" s="10">
        <f t="shared" si="47"/>
        <v>0</v>
      </c>
    </row>
    <row r="315" spans="1:5" x14ac:dyDescent="0.25">
      <c r="A315" s="132"/>
      <c r="B315" s="4" t="s">
        <v>196</v>
      </c>
      <c r="C315" s="37"/>
      <c r="D315" s="37"/>
      <c r="E315" s="10">
        <f t="shared" si="47"/>
        <v>0</v>
      </c>
    </row>
    <row r="316" spans="1:5" x14ac:dyDescent="0.25">
      <c r="A316" s="132"/>
      <c r="B316" s="4" t="s">
        <v>197</v>
      </c>
      <c r="C316" s="37"/>
      <c r="D316" s="37"/>
      <c r="E316" s="10">
        <f t="shared" si="47"/>
        <v>0</v>
      </c>
    </row>
    <row r="317" spans="1:5" x14ac:dyDescent="0.25">
      <c r="A317" s="132"/>
      <c r="B317" s="4" t="s">
        <v>198</v>
      </c>
      <c r="C317" s="37"/>
      <c r="D317" s="37"/>
      <c r="E317" s="10">
        <f t="shared" si="47"/>
        <v>0</v>
      </c>
    </row>
    <row r="318" spans="1:5" x14ac:dyDescent="0.25">
      <c r="A318" s="128"/>
      <c r="B318" s="6" t="s">
        <v>167</v>
      </c>
      <c r="C318" s="10">
        <f>SUM(C303:C317)</f>
        <v>0</v>
      </c>
      <c r="D318" s="10">
        <f>SUM(D303:D317)</f>
        <v>0</v>
      </c>
      <c r="E318" s="10">
        <f t="shared" si="47"/>
        <v>0</v>
      </c>
    </row>
    <row r="319" spans="1:5" x14ac:dyDescent="0.25">
      <c r="A319" s="3">
        <v>20</v>
      </c>
      <c r="B319" s="136" t="s">
        <v>228</v>
      </c>
      <c r="C319" s="136"/>
      <c r="D319" s="136"/>
      <c r="E319" s="136"/>
    </row>
    <row r="320" spans="1:5" x14ac:dyDescent="0.25">
      <c r="A320" s="127"/>
      <c r="B320" s="4" t="s">
        <v>202</v>
      </c>
      <c r="C320" s="37"/>
      <c r="D320" s="37"/>
      <c r="E320" s="10">
        <f>C320+D320</f>
        <v>0</v>
      </c>
    </row>
    <row r="321" spans="1:5" x14ac:dyDescent="0.25">
      <c r="A321" s="132"/>
      <c r="B321" s="4" t="s">
        <v>203</v>
      </c>
      <c r="C321" s="37"/>
      <c r="D321" s="37"/>
      <c r="E321" s="10">
        <f t="shared" ref="E321:E327" si="48">C321+D321</f>
        <v>0</v>
      </c>
    </row>
    <row r="322" spans="1:5" x14ac:dyDescent="0.25">
      <c r="A322" s="132"/>
      <c r="B322" s="4" t="s">
        <v>204</v>
      </c>
      <c r="C322" s="37"/>
      <c r="D322" s="37"/>
      <c r="E322" s="10">
        <f t="shared" si="48"/>
        <v>0</v>
      </c>
    </row>
    <row r="323" spans="1:5" x14ac:dyDescent="0.25">
      <c r="A323" s="132"/>
      <c r="B323" s="4" t="s">
        <v>206</v>
      </c>
      <c r="C323" s="37"/>
      <c r="D323" s="37"/>
      <c r="E323" s="10">
        <f t="shared" si="48"/>
        <v>0</v>
      </c>
    </row>
    <row r="324" spans="1:5" x14ac:dyDescent="0.25">
      <c r="A324" s="132"/>
      <c r="B324" s="4" t="s">
        <v>211</v>
      </c>
      <c r="C324" s="37"/>
      <c r="D324" s="37"/>
      <c r="E324" s="10">
        <f t="shared" si="48"/>
        <v>0</v>
      </c>
    </row>
    <row r="325" spans="1:5" x14ac:dyDescent="0.25">
      <c r="A325" s="132"/>
      <c r="B325" s="5" t="s">
        <v>207</v>
      </c>
      <c r="C325" s="37"/>
      <c r="D325" s="37"/>
      <c r="E325" s="10">
        <f t="shared" si="48"/>
        <v>0</v>
      </c>
    </row>
    <row r="326" spans="1:5" x14ac:dyDescent="0.25">
      <c r="A326" s="132"/>
      <c r="B326" s="4" t="s">
        <v>191</v>
      </c>
      <c r="C326" s="37"/>
      <c r="D326" s="37"/>
      <c r="E326" s="10">
        <f t="shared" si="48"/>
        <v>0</v>
      </c>
    </row>
    <row r="327" spans="1:5" x14ac:dyDescent="0.25">
      <c r="A327" s="132"/>
      <c r="B327" s="4" t="s">
        <v>208</v>
      </c>
      <c r="C327" s="37"/>
      <c r="D327" s="37"/>
      <c r="E327" s="10">
        <f t="shared" si="48"/>
        <v>0</v>
      </c>
    </row>
    <row r="328" spans="1:5" x14ac:dyDescent="0.25">
      <c r="A328" s="132"/>
      <c r="B328" s="4" t="s">
        <v>192</v>
      </c>
      <c r="C328" s="37"/>
      <c r="D328" s="37"/>
      <c r="E328" s="10">
        <f>C328+D328</f>
        <v>0</v>
      </c>
    </row>
    <row r="329" spans="1:5" x14ac:dyDescent="0.25">
      <c r="A329" s="132"/>
      <c r="B329" s="4" t="s">
        <v>193</v>
      </c>
      <c r="C329" s="37"/>
      <c r="D329" s="37"/>
      <c r="E329" s="10">
        <f t="shared" ref="E329:E335" si="49">C329+D329</f>
        <v>0</v>
      </c>
    </row>
    <row r="330" spans="1:5" x14ac:dyDescent="0.25">
      <c r="A330" s="132"/>
      <c r="B330" s="4" t="s">
        <v>209</v>
      </c>
      <c r="C330" s="37"/>
      <c r="D330" s="37"/>
      <c r="E330" s="10">
        <f t="shared" si="49"/>
        <v>0</v>
      </c>
    </row>
    <row r="331" spans="1:5" x14ac:dyDescent="0.25">
      <c r="A331" s="132"/>
      <c r="B331" s="4" t="s">
        <v>195</v>
      </c>
      <c r="C331" s="37"/>
      <c r="D331" s="37"/>
      <c r="E331" s="10">
        <f t="shared" si="49"/>
        <v>0</v>
      </c>
    </row>
    <row r="332" spans="1:5" x14ac:dyDescent="0.25">
      <c r="A332" s="132"/>
      <c r="B332" s="4" t="s">
        <v>196</v>
      </c>
      <c r="C332" s="37"/>
      <c r="D332" s="37"/>
      <c r="E332" s="10">
        <f t="shared" si="49"/>
        <v>0</v>
      </c>
    </row>
    <row r="333" spans="1:5" x14ac:dyDescent="0.25">
      <c r="A333" s="132"/>
      <c r="B333" s="4" t="s">
        <v>197</v>
      </c>
      <c r="C333" s="37"/>
      <c r="D333" s="37"/>
      <c r="E333" s="10">
        <f t="shared" si="49"/>
        <v>0</v>
      </c>
    </row>
    <row r="334" spans="1:5" x14ac:dyDescent="0.25">
      <c r="A334" s="132"/>
      <c r="B334" s="4" t="s">
        <v>198</v>
      </c>
      <c r="C334" s="37"/>
      <c r="D334" s="37"/>
      <c r="E334" s="10">
        <f t="shared" si="49"/>
        <v>0</v>
      </c>
    </row>
    <row r="335" spans="1:5" x14ac:dyDescent="0.25">
      <c r="A335" s="128"/>
      <c r="B335" s="6" t="s">
        <v>167</v>
      </c>
      <c r="C335" s="10">
        <f>SUM(C320:C334)</f>
        <v>0</v>
      </c>
      <c r="D335" s="10">
        <f>SUM(D320:D334)</f>
        <v>0</v>
      </c>
      <c r="E335" s="10">
        <f t="shared" si="49"/>
        <v>0</v>
      </c>
    </row>
    <row r="336" spans="1:5" x14ac:dyDescent="0.25">
      <c r="A336" s="3">
        <v>21</v>
      </c>
      <c r="B336" s="136" t="s">
        <v>229</v>
      </c>
      <c r="C336" s="136"/>
      <c r="D336" s="136"/>
      <c r="E336" s="136"/>
    </row>
    <row r="337" spans="1:5" x14ac:dyDescent="0.25">
      <c r="A337" s="127"/>
      <c r="B337" s="36"/>
      <c r="C337" s="37"/>
      <c r="D337" s="37"/>
      <c r="E337" s="10">
        <f>C337+D337</f>
        <v>0</v>
      </c>
    </row>
    <row r="338" spans="1:5" x14ac:dyDescent="0.25">
      <c r="A338" s="132"/>
      <c r="B338" s="36"/>
      <c r="C338" s="37"/>
      <c r="D338" s="37"/>
      <c r="E338" s="10">
        <f t="shared" ref="E338" si="50">C338+D338</f>
        <v>0</v>
      </c>
    </row>
    <row r="339" spans="1:5" x14ac:dyDescent="0.25">
      <c r="A339" s="132"/>
      <c r="B339" s="36"/>
      <c r="C339" s="37"/>
      <c r="D339" s="37"/>
      <c r="E339" s="10">
        <f>C339+D339</f>
        <v>0</v>
      </c>
    </row>
    <row r="340" spans="1:5" x14ac:dyDescent="0.25">
      <c r="A340" s="132"/>
      <c r="B340" s="36"/>
      <c r="C340" s="37"/>
      <c r="D340" s="37"/>
      <c r="E340" s="10">
        <f t="shared" ref="E340:E352" si="51">C340+D340</f>
        <v>0</v>
      </c>
    </row>
    <row r="341" spans="1:5" x14ac:dyDescent="0.25">
      <c r="A341" s="132"/>
      <c r="B341" s="36"/>
      <c r="C341" s="37"/>
      <c r="D341" s="37"/>
      <c r="E341" s="10">
        <f t="shared" si="51"/>
        <v>0</v>
      </c>
    </row>
    <row r="342" spans="1:5" x14ac:dyDescent="0.25">
      <c r="A342" s="132"/>
      <c r="B342" s="36"/>
      <c r="C342" s="37"/>
      <c r="D342" s="37"/>
      <c r="E342" s="10">
        <f t="shared" si="51"/>
        <v>0</v>
      </c>
    </row>
    <row r="343" spans="1:5" x14ac:dyDescent="0.25">
      <c r="A343" s="132"/>
      <c r="B343" s="36"/>
      <c r="C343" s="37"/>
      <c r="D343" s="37"/>
      <c r="E343" s="10">
        <f t="shared" ref="E343:E346" si="52">C343+D343</f>
        <v>0</v>
      </c>
    </row>
    <row r="344" spans="1:5" x14ac:dyDescent="0.25">
      <c r="A344" s="132"/>
      <c r="B344" s="36"/>
      <c r="C344" s="37"/>
      <c r="D344" s="37"/>
      <c r="E344" s="10">
        <f t="shared" si="52"/>
        <v>0</v>
      </c>
    </row>
    <row r="345" spans="1:5" x14ac:dyDescent="0.25">
      <c r="A345" s="132"/>
      <c r="B345" s="36"/>
      <c r="C345" s="37"/>
      <c r="D345" s="37"/>
      <c r="E345" s="10">
        <f t="shared" si="52"/>
        <v>0</v>
      </c>
    </row>
    <row r="346" spans="1:5" x14ac:dyDescent="0.25">
      <c r="A346" s="132"/>
      <c r="B346" s="36"/>
      <c r="C346" s="37"/>
      <c r="D346" s="37"/>
      <c r="E346" s="10">
        <f t="shared" si="52"/>
        <v>0</v>
      </c>
    </row>
    <row r="347" spans="1:5" x14ac:dyDescent="0.25">
      <c r="A347" s="132"/>
      <c r="B347" s="36"/>
      <c r="C347" s="37"/>
      <c r="D347" s="37"/>
      <c r="E347" s="10">
        <f t="shared" si="51"/>
        <v>0</v>
      </c>
    </row>
    <row r="348" spans="1:5" x14ac:dyDescent="0.25">
      <c r="A348" s="132"/>
      <c r="B348" s="36"/>
      <c r="C348" s="37"/>
      <c r="D348" s="37"/>
      <c r="E348" s="10">
        <f t="shared" si="51"/>
        <v>0</v>
      </c>
    </row>
    <row r="349" spans="1:5" x14ac:dyDescent="0.25">
      <c r="A349" s="132"/>
      <c r="B349" s="36"/>
      <c r="C349" s="37"/>
      <c r="D349" s="37"/>
      <c r="E349" s="10">
        <f t="shared" si="51"/>
        <v>0</v>
      </c>
    </row>
    <row r="350" spans="1:5" x14ac:dyDescent="0.25">
      <c r="A350" s="132"/>
      <c r="B350" s="36"/>
      <c r="C350" s="37"/>
      <c r="D350" s="37"/>
      <c r="E350" s="10">
        <f t="shared" si="51"/>
        <v>0</v>
      </c>
    </row>
    <row r="351" spans="1:5" x14ac:dyDescent="0.25">
      <c r="A351" s="132"/>
      <c r="B351" s="36"/>
      <c r="C351" s="37"/>
      <c r="D351" s="37"/>
      <c r="E351" s="10">
        <f t="shared" si="51"/>
        <v>0</v>
      </c>
    </row>
    <row r="352" spans="1:5" x14ac:dyDescent="0.25">
      <c r="A352" s="128"/>
      <c r="B352" s="6" t="s">
        <v>167</v>
      </c>
      <c r="C352" s="10">
        <f>SUM(C337:C351)</f>
        <v>0</v>
      </c>
      <c r="D352" s="10">
        <f>SUM(D337:D351)</f>
        <v>0</v>
      </c>
      <c r="E352" s="10">
        <f t="shared" si="51"/>
        <v>0</v>
      </c>
    </row>
    <row r="353" spans="1:6" x14ac:dyDescent="0.25">
      <c r="A353" s="3">
        <v>22</v>
      </c>
      <c r="B353" s="136" t="s">
        <v>230</v>
      </c>
      <c r="C353" s="136"/>
      <c r="D353" s="136"/>
      <c r="E353" s="136"/>
      <c r="F353" s="40"/>
    </row>
    <row r="354" spans="1:6" x14ac:dyDescent="0.25">
      <c r="A354" s="127"/>
      <c r="B354" s="4" t="s">
        <v>202</v>
      </c>
      <c r="C354" s="37"/>
      <c r="D354" s="37"/>
      <c r="E354" s="10">
        <f>C354+D354</f>
        <v>0</v>
      </c>
      <c r="F354" s="40"/>
    </row>
    <row r="355" spans="1:6" x14ac:dyDescent="0.25">
      <c r="A355" s="132"/>
      <c r="B355" s="4" t="s">
        <v>231</v>
      </c>
      <c r="C355" s="37"/>
      <c r="D355" s="37"/>
      <c r="E355" s="10">
        <f t="shared" ref="E355:E361" si="53">C355+D355</f>
        <v>0</v>
      </c>
      <c r="F355" s="40"/>
    </row>
    <row r="356" spans="1:6" x14ac:dyDescent="0.25">
      <c r="A356" s="132"/>
      <c r="B356" s="4" t="s">
        <v>232</v>
      </c>
      <c r="C356" s="37"/>
      <c r="D356" s="37"/>
      <c r="E356" s="10">
        <f t="shared" si="53"/>
        <v>0</v>
      </c>
    </row>
    <row r="357" spans="1:6" x14ac:dyDescent="0.25">
      <c r="A357" s="132"/>
      <c r="B357" s="4" t="s">
        <v>233</v>
      </c>
      <c r="C357" s="37"/>
      <c r="D357" s="37"/>
      <c r="E357" s="10">
        <f t="shared" si="53"/>
        <v>0</v>
      </c>
    </row>
    <row r="358" spans="1:6" x14ac:dyDescent="0.25">
      <c r="A358" s="132"/>
      <c r="B358" s="4" t="s">
        <v>200</v>
      </c>
      <c r="C358" s="37"/>
      <c r="D358" s="37"/>
      <c r="E358" s="10">
        <f t="shared" si="53"/>
        <v>0</v>
      </c>
    </row>
    <row r="359" spans="1:6" x14ac:dyDescent="0.25">
      <c r="A359" s="132"/>
      <c r="B359" s="4" t="s">
        <v>211</v>
      </c>
      <c r="C359" s="37"/>
      <c r="D359" s="37"/>
      <c r="E359" s="10">
        <f t="shared" si="53"/>
        <v>0</v>
      </c>
    </row>
    <row r="360" spans="1:6" x14ac:dyDescent="0.25">
      <c r="A360" s="132"/>
      <c r="B360" s="5" t="s">
        <v>207</v>
      </c>
      <c r="C360" s="37"/>
      <c r="D360" s="37"/>
      <c r="E360" s="10">
        <f t="shared" si="53"/>
        <v>0</v>
      </c>
    </row>
    <row r="361" spans="1:6" x14ac:dyDescent="0.25">
      <c r="A361" s="132"/>
      <c r="B361" s="4" t="s">
        <v>191</v>
      </c>
      <c r="C361" s="37"/>
      <c r="D361" s="37"/>
      <c r="E361" s="10">
        <f t="shared" si="53"/>
        <v>0</v>
      </c>
    </row>
    <row r="362" spans="1:6" x14ac:dyDescent="0.25">
      <c r="A362" s="132"/>
      <c r="B362" s="4" t="s">
        <v>192</v>
      </c>
      <c r="C362" s="37"/>
      <c r="D362" s="37"/>
      <c r="E362" s="10">
        <f>C362+D362</f>
        <v>0</v>
      </c>
    </row>
    <row r="363" spans="1:6" x14ac:dyDescent="0.25">
      <c r="A363" s="132"/>
      <c r="B363" s="4" t="s">
        <v>209</v>
      </c>
      <c r="C363" s="37"/>
      <c r="D363" s="37"/>
      <c r="E363" s="10">
        <f t="shared" ref="E363:E365" si="54">C363+D363</f>
        <v>0</v>
      </c>
    </row>
    <row r="364" spans="1:6" x14ac:dyDescent="0.25">
      <c r="A364" s="132"/>
      <c r="B364" s="4" t="s">
        <v>195</v>
      </c>
      <c r="C364" s="37"/>
      <c r="D364" s="37"/>
      <c r="E364" s="10">
        <f t="shared" si="54"/>
        <v>0</v>
      </c>
    </row>
    <row r="365" spans="1:6" x14ac:dyDescent="0.25">
      <c r="A365" s="128"/>
      <c r="B365" s="6" t="s">
        <v>167</v>
      </c>
      <c r="C365" s="10">
        <f>SUM(C354:C364)</f>
        <v>0</v>
      </c>
      <c r="D365" s="10">
        <f>SUM(D354:D364)</f>
        <v>0</v>
      </c>
      <c r="E365" s="10">
        <f t="shared" si="54"/>
        <v>0</v>
      </c>
    </row>
    <row r="366" spans="1:6" x14ac:dyDescent="0.25">
      <c r="A366" s="3">
        <v>23</v>
      </c>
      <c r="B366" s="136" t="s">
        <v>234</v>
      </c>
      <c r="C366" s="136"/>
      <c r="D366" s="136"/>
      <c r="E366" s="136"/>
      <c r="F366" s="40"/>
    </row>
    <row r="367" spans="1:6" x14ac:dyDescent="0.25">
      <c r="A367" s="127"/>
      <c r="B367" s="4" t="s">
        <v>235</v>
      </c>
      <c r="C367" s="37"/>
      <c r="D367" s="37"/>
      <c r="E367" s="10">
        <f>C367+D367</f>
        <v>0</v>
      </c>
      <c r="F367" s="40"/>
    </row>
    <row r="368" spans="1:6" x14ac:dyDescent="0.25">
      <c r="A368" s="128"/>
      <c r="B368" s="6" t="s">
        <v>167</v>
      </c>
      <c r="C368" s="10">
        <f>SUM(C367:C367)</f>
        <v>0</v>
      </c>
      <c r="D368" s="10">
        <f>SUM(D367:D367)</f>
        <v>0</v>
      </c>
      <c r="E368" s="10">
        <f t="shared" ref="E368" si="55">C368+D368</f>
        <v>0</v>
      </c>
    </row>
    <row r="369" spans="1:5" x14ac:dyDescent="0.25">
      <c r="A369" s="137" t="s">
        <v>177</v>
      </c>
      <c r="B369" s="138"/>
      <c r="C369" s="138"/>
      <c r="D369" s="138"/>
      <c r="E369" s="139"/>
    </row>
    <row r="370" spans="1:5" x14ac:dyDescent="0.25">
      <c r="A370" s="15">
        <v>24</v>
      </c>
      <c r="B370" s="141" t="s">
        <v>236</v>
      </c>
      <c r="C370" s="141"/>
      <c r="D370" s="141"/>
      <c r="E370" s="141"/>
    </row>
    <row r="371" spans="1:5" x14ac:dyDescent="0.25">
      <c r="A371" s="127"/>
      <c r="B371" s="4" t="s">
        <v>202</v>
      </c>
      <c r="C371" s="37"/>
      <c r="D371" s="37"/>
      <c r="E371" s="10">
        <f>C371+D371</f>
        <v>0</v>
      </c>
    </row>
    <row r="372" spans="1:5" x14ac:dyDescent="0.25">
      <c r="A372" s="132"/>
      <c r="B372" s="4" t="s">
        <v>203</v>
      </c>
      <c r="C372" s="37"/>
      <c r="D372" s="37"/>
      <c r="E372" s="10">
        <f t="shared" ref="E372:E375" si="56">C372+D372</f>
        <v>0</v>
      </c>
    </row>
    <row r="373" spans="1:5" x14ac:dyDescent="0.25">
      <c r="A373" s="132"/>
      <c r="B373" s="4" t="s">
        <v>204</v>
      </c>
      <c r="C373" s="37"/>
      <c r="D373" s="37"/>
      <c r="E373" s="10">
        <f t="shared" si="56"/>
        <v>0</v>
      </c>
    </row>
    <row r="374" spans="1:5" x14ac:dyDescent="0.25">
      <c r="A374" s="132"/>
      <c r="B374" s="4" t="s">
        <v>205</v>
      </c>
      <c r="C374" s="37"/>
      <c r="D374" s="37"/>
      <c r="E374" s="10">
        <f t="shared" si="56"/>
        <v>0</v>
      </c>
    </row>
    <row r="375" spans="1:5" x14ac:dyDescent="0.25">
      <c r="A375" s="132"/>
      <c r="B375" s="4" t="s">
        <v>206</v>
      </c>
      <c r="C375" s="37"/>
      <c r="D375" s="37"/>
      <c r="E375" s="10">
        <f t="shared" si="56"/>
        <v>0</v>
      </c>
    </row>
    <row r="376" spans="1:5" x14ac:dyDescent="0.25">
      <c r="A376" s="132"/>
      <c r="B376" s="4" t="s">
        <v>211</v>
      </c>
      <c r="C376" s="37"/>
      <c r="D376" s="37"/>
      <c r="E376" s="10">
        <f>C376+D376</f>
        <v>0</v>
      </c>
    </row>
    <row r="377" spans="1:5" x14ac:dyDescent="0.25">
      <c r="A377" s="132"/>
      <c r="B377" s="5" t="s">
        <v>207</v>
      </c>
      <c r="C377" s="37"/>
      <c r="D377" s="37"/>
      <c r="E377" s="10">
        <f t="shared" ref="E377:E379" si="57">C377+D377</f>
        <v>0</v>
      </c>
    </row>
    <row r="378" spans="1:5" x14ac:dyDescent="0.25">
      <c r="A378" s="132"/>
      <c r="B378" s="4" t="s">
        <v>191</v>
      </c>
      <c r="C378" s="37"/>
      <c r="D378" s="37"/>
      <c r="E378" s="10">
        <f t="shared" si="57"/>
        <v>0</v>
      </c>
    </row>
    <row r="379" spans="1:5" x14ac:dyDescent="0.25">
      <c r="A379" s="132"/>
      <c r="B379" s="4" t="s">
        <v>208</v>
      </c>
      <c r="C379" s="37"/>
      <c r="D379" s="37"/>
      <c r="E379" s="10">
        <f t="shared" si="57"/>
        <v>0</v>
      </c>
    </row>
    <row r="380" spans="1:5" x14ac:dyDescent="0.25">
      <c r="A380" s="132"/>
      <c r="B380" s="4" t="s">
        <v>192</v>
      </c>
      <c r="C380" s="37"/>
      <c r="D380" s="37"/>
      <c r="E380" s="10">
        <f>C380+D380</f>
        <v>0</v>
      </c>
    </row>
    <row r="381" spans="1:5" x14ac:dyDescent="0.25">
      <c r="A381" s="132"/>
      <c r="B381" s="4" t="s">
        <v>193</v>
      </c>
      <c r="C381" s="37"/>
      <c r="D381" s="37"/>
      <c r="E381" s="10">
        <f t="shared" ref="E381:E387" si="58">C381+D381</f>
        <v>0</v>
      </c>
    </row>
    <row r="382" spans="1:5" x14ac:dyDescent="0.25">
      <c r="A382" s="132"/>
      <c r="B382" s="4" t="s">
        <v>209</v>
      </c>
      <c r="C382" s="37"/>
      <c r="D382" s="37"/>
      <c r="E382" s="10">
        <f t="shared" si="58"/>
        <v>0</v>
      </c>
    </row>
    <row r="383" spans="1:5" x14ac:dyDescent="0.25">
      <c r="A383" s="132"/>
      <c r="B383" s="4" t="s">
        <v>195</v>
      </c>
      <c r="C383" s="37"/>
      <c r="D383" s="37"/>
      <c r="E383" s="10">
        <f t="shared" si="58"/>
        <v>0</v>
      </c>
    </row>
    <row r="384" spans="1:5" x14ac:dyDescent="0.25">
      <c r="A384" s="132"/>
      <c r="B384" s="4" t="s">
        <v>196</v>
      </c>
      <c r="C384" s="37"/>
      <c r="D384" s="37"/>
      <c r="E384" s="10">
        <f t="shared" si="58"/>
        <v>0</v>
      </c>
    </row>
    <row r="385" spans="1:5" x14ac:dyDescent="0.25">
      <c r="A385" s="132"/>
      <c r="B385" s="4" t="s">
        <v>197</v>
      </c>
      <c r="C385" s="37"/>
      <c r="D385" s="37"/>
      <c r="E385" s="10">
        <f t="shared" si="58"/>
        <v>0</v>
      </c>
    </row>
    <row r="386" spans="1:5" x14ac:dyDescent="0.25">
      <c r="A386" s="132"/>
      <c r="B386" s="4" t="s">
        <v>198</v>
      </c>
      <c r="C386" s="37"/>
      <c r="D386" s="37"/>
      <c r="E386" s="10">
        <f t="shared" si="58"/>
        <v>0</v>
      </c>
    </row>
    <row r="387" spans="1:5" x14ac:dyDescent="0.25">
      <c r="A387" s="128"/>
      <c r="B387" s="6" t="s">
        <v>167</v>
      </c>
      <c r="C387" s="10">
        <f>SUM(C371:C386)</f>
        <v>0</v>
      </c>
      <c r="D387" s="10">
        <f>SUM(D371:D386)</f>
        <v>0</v>
      </c>
      <c r="E387" s="10">
        <f t="shared" si="58"/>
        <v>0</v>
      </c>
    </row>
    <row r="388" spans="1:5" ht="30" customHeight="1" x14ac:dyDescent="0.25">
      <c r="A388" s="15">
        <v>25</v>
      </c>
      <c r="B388" s="141" t="s">
        <v>237</v>
      </c>
      <c r="C388" s="141"/>
      <c r="D388" s="141"/>
      <c r="E388" s="141"/>
    </row>
    <row r="389" spans="1:5" x14ac:dyDescent="0.25">
      <c r="A389" s="127"/>
      <c r="B389" s="4" t="s">
        <v>202</v>
      </c>
      <c r="C389" s="37"/>
      <c r="D389" s="37"/>
      <c r="E389" s="10">
        <f>C389+D389</f>
        <v>0</v>
      </c>
    </row>
    <row r="390" spans="1:5" x14ac:dyDescent="0.25">
      <c r="A390" s="132"/>
      <c r="B390" s="4" t="s">
        <v>203</v>
      </c>
      <c r="C390" s="37"/>
      <c r="D390" s="37"/>
      <c r="E390" s="10">
        <f t="shared" ref="E390:E393" si="59">C390+D390</f>
        <v>0</v>
      </c>
    </row>
    <row r="391" spans="1:5" x14ac:dyDescent="0.25">
      <c r="A391" s="132"/>
      <c r="B391" s="4" t="s">
        <v>204</v>
      </c>
      <c r="C391" s="37"/>
      <c r="D391" s="37"/>
      <c r="E391" s="10">
        <f t="shared" si="59"/>
        <v>0</v>
      </c>
    </row>
    <row r="392" spans="1:5" x14ac:dyDescent="0.25">
      <c r="A392" s="132"/>
      <c r="B392" s="4" t="s">
        <v>205</v>
      </c>
      <c r="C392" s="37"/>
      <c r="D392" s="37"/>
      <c r="E392" s="10">
        <f t="shared" si="59"/>
        <v>0</v>
      </c>
    </row>
    <row r="393" spans="1:5" x14ac:dyDescent="0.25">
      <c r="A393" s="132"/>
      <c r="B393" s="4" t="s">
        <v>206</v>
      </c>
      <c r="C393" s="37"/>
      <c r="D393" s="37"/>
      <c r="E393" s="10">
        <f t="shared" si="59"/>
        <v>0</v>
      </c>
    </row>
    <row r="394" spans="1:5" x14ac:dyDescent="0.25">
      <c r="A394" s="132"/>
      <c r="B394" s="4" t="s">
        <v>211</v>
      </c>
      <c r="C394" s="37"/>
      <c r="D394" s="37"/>
      <c r="E394" s="10">
        <f>C394+D394</f>
        <v>0</v>
      </c>
    </row>
    <row r="395" spans="1:5" x14ac:dyDescent="0.25">
      <c r="A395" s="132"/>
      <c r="B395" s="5" t="s">
        <v>207</v>
      </c>
      <c r="C395" s="37"/>
      <c r="D395" s="37"/>
      <c r="E395" s="10">
        <f t="shared" ref="E395:E397" si="60">C395+D395</f>
        <v>0</v>
      </c>
    </row>
    <row r="396" spans="1:5" x14ac:dyDescent="0.25">
      <c r="A396" s="132"/>
      <c r="B396" s="4" t="s">
        <v>191</v>
      </c>
      <c r="C396" s="37"/>
      <c r="D396" s="37"/>
      <c r="E396" s="10">
        <f t="shared" si="60"/>
        <v>0</v>
      </c>
    </row>
    <row r="397" spans="1:5" x14ac:dyDescent="0.25">
      <c r="A397" s="132"/>
      <c r="B397" s="4" t="s">
        <v>208</v>
      </c>
      <c r="C397" s="37"/>
      <c r="D397" s="37"/>
      <c r="E397" s="10">
        <f t="shared" si="60"/>
        <v>0</v>
      </c>
    </row>
    <row r="398" spans="1:5" x14ac:dyDescent="0.25">
      <c r="A398" s="132"/>
      <c r="B398" s="4" t="s">
        <v>192</v>
      </c>
      <c r="C398" s="37"/>
      <c r="D398" s="37"/>
      <c r="E398" s="10">
        <f>C398+D398</f>
        <v>0</v>
      </c>
    </row>
    <row r="399" spans="1:5" x14ac:dyDescent="0.25">
      <c r="A399" s="132"/>
      <c r="B399" s="4" t="s">
        <v>193</v>
      </c>
      <c r="C399" s="37"/>
      <c r="D399" s="37"/>
      <c r="E399" s="10">
        <f t="shared" ref="E399:E405" si="61">C399+D399</f>
        <v>0</v>
      </c>
    </row>
    <row r="400" spans="1:5" x14ac:dyDescent="0.25">
      <c r="A400" s="132"/>
      <c r="B400" s="4" t="s">
        <v>209</v>
      </c>
      <c r="C400" s="37"/>
      <c r="D400" s="37"/>
      <c r="E400" s="10">
        <f t="shared" si="61"/>
        <v>0</v>
      </c>
    </row>
    <row r="401" spans="1:5" x14ac:dyDescent="0.25">
      <c r="A401" s="132"/>
      <c r="B401" s="4" t="s">
        <v>195</v>
      </c>
      <c r="C401" s="37"/>
      <c r="D401" s="37"/>
      <c r="E401" s="10">
        <f t="shared" si="61"/>
        <v>0</v>
      </c>
    </row>
    <row r="402" spans="1:5" x14ac:dyDescent="0.25">
      <c r="A402" s="132"/>
      <c r="B402" s="4" t="s">
        <v>196</v>
      </c>
      <c r="C402" s="37"/>
      <c r="D402" s="37"/>
      <c r="E402" s="10">
        <f t="shared" si="61"/>
        <v>0</v>
      </c>
    </row>
    <row r="403" spans="1:5" x14ac:dyDescent="0.25">
      <c r="A403" s="132"/>
      <c r="B403" s="4" t="s">
        <v>197</v>
      </c>
      <c r="C403" s="37"/>
      <c r="D403" s="37"/>
      <c r="E403" s="10">
        <f t="shared" si="61"/>
        <v>0</v>
      </c>
    </row>
    <row r="404" spans="1:5" x14ac:dyDescent="0.25">
      <c r="A404" s="132"/>
      <c r="B404" s="4" t="s">
        <v>198</v>
      </c>
      <c r="C404" s="37"/>
      <c r="D404" s="37"/>
      <c r="E404" s="10">
        <f t="shared" si="61"/>
        <v>0</v>
      </c>
    </row>
    <row r="405" spans="1:5" x14ac:dyDescent="0.25">
      <c r="A405" s="128"/>
      <c r="B405" s="6" t="s">
        <v>167</v>
      </c>
      <c r="C405" s="10">
        <f>SUM(C389:C404)</f>
        <v>0</v>
      </c>
      <c r="D405" s="10">
        <f>SUM(D389:D404)</f>
        <v>0</v>
      </c>
      <c r="E405" s="10">
        <f t="shared" si="61"/>
        <v>0</v>
      </c>
    </row>
    <row r="406" spans="1:5" ht="30" customHeight="1" x14ac:dyDescent="0.25">
      <c r="A406" s="15">
        <v>26</v>
      </c>
      <c r="B406" s="141" t="s">
        <v>238</v>
      </c>
      <c r="C406" s="141"/>
      <c r="D406" s="141"/>
      <c r="E406" s="141"/>
    </row>
    <row r="407" spans="1:5" x14ac:dyDescent="0.25">
      <c r="A407" s="127"/>
      <c r="B407" s="4" t="s">
        <v>202</v>
      </c>
      <c r="C407" s="37"/>
      <c r="D407" s="37"/>
      <c r="E407" s="10">
        <f>C407+D407</f>
        <v>0</v>
      </c>
    </row>
    <row r="408" spans="1:5" x14ac:dyDescent="0.25">
      <c r="A408" s="132"/>
      <c r="B408" s="4" t="s">
        <v>203</v>
      </c>
      <c r="C408" s="37"/>
      <c r="D408" s="37"/>
      <c r="E408" s="10">
        <f t="shared" ref="E408:E411" si="62">C408+D408</f>
        <v>0</v>
      </c>
    </row>
    <row r="409" spans="1:5" x14ac:dyDescent="0.25">
      <c r="A409" s="132"/>
      <c r="B409" s="4" t="s">
        <v>204</v>
      </c>
      <c r="C409" s="37"/>
      <c r="D409" s="37"/>
      <c r="E409" s="10">
        <f t="shared" si="62"/>
        <v>0</v>
      </c>
    </row>
    <row r="410" spans="1:5" x14ac:dyDescent="0.25">
      <c r="A410" s="132"/>
      <c r="B410" s="4" t="s">
        <v>205</v>
      </c>
      <c r="C410" s="37"/>
      <c r="D410" s="37"/>
      <c r="E410" s="10">
        <f t="shared" si="62"/>
        <v>0</v>
      </c>
    </row>
    <row r="411" spans="1:5" x14ac:dyDescent="0.25">
      <c r="A411" s="132"/>
      <c r="B411" s="4" t="s">
        <v>206</v>
      </c>
      <c r="C411" s="37"/>
      <c r="D411" s="37"/>
      <c r="E411" s="10">
        <f t="shared" si="62"/>
        <v>0</v>
      </c>
    </row>
    <row r="412" spans="1:5" x14ac:dyDescent="0.25">
      <c r="A412" s="132"/>
      <c r="B412" s="4" t="s">
        <v>211</v>
      </c>
      <c r="C412" s="37"/>
      <c r="D412" s="37"/>
      <c r="E412" s="10">
        <f>C412+D412</f>
        <v>0</v>
      </c>
    </row>
    <row r="413" spans="1:5" x14ac:dyDescent="0.25">
      <c r="A413" s="132"/>
      <c r="B413" s="4" t="s">
        <v>200</v>
      </c>
      <c r="C413" s="37"/>
      <c r="D413" s="37"/>
      <c r="E413" s="10">
        <f t="shared" ref="E413" si="63">C413+D413</f>
        <v>0</v>
      </c>
    </row>
    <row r="414" spans="1:5" x14ac:dyDescent="0.25">
      <c r="A414" s="132"/>
      <c r="B414" s="5" t="s">
        <v>207</v>
      </c>
      <c r="C414" s="37"/>
      <c r="D414" s="37"/>
      <c r="E414" s="10">
        <f t="shared" ref="E414:E416" si="64">C414+D414</f>
        <v>0</v>
      </c>
    </row>
    <row r="415" spans="1:5" x14ac:dyDescent="0.25">
      <c r="A415" s="132"/>
      <c r="B415" s="4" t="s">
        <v>191</v>
      </c>
      <c r="C415" s="37"/>
      <c r="D415" s="37"/>
      <c r="E415" s="10">
        <f t="shared" si="64"/>
        <v>0</v>
      </c>
    </row>
    <row r="416" spans="1:5" x14ac:dyDescent="0.25">
      <c r="A416" s="132"/>
      <c r="B416" s="4" t="s">
        <v>208</v>
      </c>
      <c r="C416" s="37"/>
      <c r="D416" s="37"/>
      <c r="E416" s="10">
        <f t="shared" si="64"/>
        <v>0</v>
      </c>
    </row>
    <row r="417" spans="1:5" x14ac:dyDescent="0.25">
      <c r="A417" s="132"/>
      <c r="B417" s="4" t="s">
        <v>192</v>
      </c>
      <c r="C417" s="37"/>
      <c r="D417" s="37"/>
      <c r="E417" s="10">
        <f>C417+D417</f>
        <v>0</v>
      </c>
    </row>
    <row r="418" spans="1:5" x14ac:dyDescent="0.25">
      <c r="A418" s="132"/>
      <c r="B418" s="4" t="s">
        <v>193</v>
      </c>
      <c r="C418" s="37"/>
      <c r="D418" s="37"/>
      <c r="E418" s="10">
        <f t="shared" ref="E418:E424" si="65">C418+D418</f>
        <v>0</v>
      </c>
    </row>
    <row r="419" spans="1:5" x14ac:dyDescent="0.25">
      <c r="A419" s="132"/>
      <c r="B419" s="4" t="s">
        <v>209</v>
      </c>
      <c r="C419" s="37"/>
      <c r="D419" s="37"/>
      <c r="E419" s="10">
        <f t="shared" si="65"/>
        <v>0</v>
      </c>
    </row>
    <row r="420" spans="1:5" x14ac:dyDescent="0.25">
      <c r="A420" s="132"/>
      <c r="B420" s="4" t="s">
        <v>195</v>
      </c>
      <c r="C420" s="37"/>
      <c r="D420" s="37"/>
      <c r="E420" s="10">
        <f t="shared" si="65"/>
        <v>0</v>
      </c>
    </row>
    <row r="421" spans="1:5" x14ac:dyDescent="0.25">
      <c r="A421" s="132"/>
      <c r="B421" s="4" t="s">
        <v>196</v>
      </c>
      <c r="C421" s="37"/>
      <c r="D421" s="37"/>
      <c r="E421" s="10">
        <f t="shared" si="65"/>
        <v>0</v>
      </c>
    </row>
    <row r="422" spans="1:5" x14ac:dyDescent="0.25">
      <c r="A422" s="132"/>
      <c r="B422" s="4" t="s">
        <v>197</v>
      </c>
      <c r="C422" s="37"/>
      <c r="D422" s="37"/>
      <c r="E422" s="10">
        <f t="shared" si="65"/>
        <v>0</v>
      </c>
    </row>
    <row r="423" spans="1:5" x14ac:dyDescent="0.25">
      <c r="A423" s="132"/>
      <c r="B423" s="4" t="s">
        <v>198</v>
      </c>
      <c r="C423" s="37"/>
      <c r="D423" s="37"/>
      <c r="E423" s="10">
        <f t="shared" si="65"/>
        <v>0</v>
      </c>
    </row>
    <row r="424" spans="1:5" x14ac:dyDescent="0.25">
      <c r="A424" s="128"/>
      <c r="B424" s="6" t="s">
        <v>167</v>
      </c>
      <c r="C424" s="10">
        <f>SUM(C407:C423)</f>
        <v>0</v>
      </c>
      <c r="D424" s="10">
        <f>SUM(D407:D423)</f>
        <v>0</v>
      </c>
      <c r="E424" s="10">
        <f t="shared" si="65"/>
        <v>0</v>
      </c>
    </row>
    <row r="425" spans="1:5" x14ac:dyDescent="0.25">
      <c r="A425" s="3">
        <v>27</v>
      </c>
      <c r="B425" s="136" t="s">
        <v>239</v>
      </c>
      <c r="C425" s="136"/>
      <c r="D425" s="136"/>
      <c r="E425" s="136"/>
    </row>
    <row r="426" spans="1:5" x14ac:dyDescent="0.25">
      <c r="A426" s="127"/>
      <c r="B426" s="36"/>
      <c r="C426" s="37"/>
      <c r="D426" s="37"/>
      <c r="E426" s="10">
        <f>C426+D426</f>
        <v>0</v>
      </c>
    </row>
    <row r="427" spans="1:5" x14ac:dyDescent="0.25">
      <c r="A427" s="132"/>
      <c r="B427" s="36"/>
      <c r="C427" s="37"/>
      <c r="D427" s="37"/>
      <c r="E427" s="10">
        <f t="shared" ref="E427" si="66">C427+D427</f>
        <v>0</v>
      </c>
    </row>
    <row r="428" spans="1:5" x14ac:dyDescent="0.25">
      <c r="A428" s="132"/>
      <c r="B428" s="36"/>
      <c r="C428" s="37"/>
      <c r="D428" s="37"/>
      <c r="E428" s="10">
        <f>C428+D428</f>
        <v>0</v>
      </c>
    </row>
    <row r="429" spans="1:5" x14ac:dyDescent="0.25">
      <c r="A429" s="132"/>
      <c r="B429" s="36"/>
      <c r="C429" s="37"/>
      <c r="D429" s="37"/>
      <c r="E429" s="10">
        <f t="shared" ref="E429:E441" si="67">C429+D429</f>
        <v>0</v>
      </c>
    </row>
    <row r="430" spans="1:5" x14ac:dyDescent="0.25">
      <c r="A430" s="132"/>
      <c r="B430" s="36"/>
      <c r="C430" s="37"/>
      <c r="D430" s="37"/>
      <c r="E430" s="10">
        <f t="shared" si="67"/>
        <v>0</v>
      </c>
    </row>
    <row r="431" spans="1:5" x14ac:dyDescent="0.25">
      <c r="A431" s="132"/>
      <c r="B431" s="36"/>
      <c r="C431" s="37"/>
      <c r="D431" s="37"/>
      <c r="E431" s="10">
        <f t="shared" si="67"/>
        <v>0</v>
      </c>
    </row>
    <row r="432" spans="1:5" x14ac:dyDescent="0.25">
      <c r="A432" s="132"/>
      <c r="B432" s="36"/>
      <c r="C432" s="37"/>
      <c r="D432" s="37"/>
      <c r="E432" s="10">
        <f t="shared" si="67"/>
        <v>0</v>
      </c>
    </row>
    <row r="433" spans="1:5" x14ac:dyDescent="0.25">
      <c r="A433" s="132"/>
      <c r="B433" s="36"/>
      <c r="C433" s="37"/>
      <c r="D433" s="37"/>
      <c r="E433" s="10">
        <f t="shared" si="67"/>
        <v>0</v>
      </c>
    </row>
    <row r="434" spans="1:5" x14ac:dyDescent="0.25">
      <c r="A434" s="132"/>
      <c r="B434" s="36"/>
      <c r="C434" s="37"/>
      <c r="D434" s="37"/>
      <c r="E434" s="10">
        <f t="shared" si="67"/>
        <v>0</v>
      </c>
    </row>
    <row r="435" spans="1:5" x14ac:dyDescent="0.25">
      <c r="A435" s="132"/>
      <c r="B435" s="36"/>
      <c r="C435" s="37"/>
      <c r="D435" s="37"/>
      <c r="E435" s="10">
        <f t="shared" si="67"/>
        <v>0</v>
      </c>
    </row>
    <row r="436" spans="1:5" x14ac:dyDescent="0.25">
      <c r="A436" s="132"/>
      <c r="B436" s="36"/>
      <c r="C436" s="37"/>
      <c r="D436" s="37"/>
      <c r="E436" s="10">
        <f t="shared" si="67"/>
        <v>0</v>
      </c>
    </row>
    <row r="437" spans="1:5" x14ac:dyDescent="0.25">
      <c r="A437" s="132"/>
      <c r="B437" s="36"/>
      <c r="C437" s="37"/>
      <c r="D437" s="37"/>
      <c r="E437" s="10">
        <f t="shared" si="67"/>
        <v>0</v>
      </c>
    </row>
    <row r="438" spans="1:5" x14ac:dyDescent="0.25">
      <c r="A438" s="132"/>
      <c r="B438" s="36"/>
      <c r="C438" s="37"/>
      <c r="D438" s="37"/>
      <c r="E438" s="10">
        <f t="shared" si="67"/>
        <v>0</v>
      </c>
    </row>
    <row r="439" spans="1:5" x14ac:dyDescent="0.25">
      <c r="A439" s="132"/>
      <c r="B439" s="36"/>
      <c r="C439" s="37"/>
      <c r="D439" s="37"/>
      <c r="E439" s="10">
        <f t="shared" si="67"/>
        <v>0</v>
      </c>
    </row>
    <row r="440" spans="1:5" x14ac:dyDescent="0.25">
      <c r="A440" s="132"/>
      <c r="B440" s="36"/>
      <c r="C440" s="37"/>
      <c r="D440" s="37"/>
      <c r="E440" s="10">
        <f t="shared" si="67"/>
        <v>0</v>
      </c>
    </row>
    <row r="441" spans="1:5" x14ac:dyDescent="0.25">
      <c r="A441" s="128"/>
      <c r="B441" s="6" t="s">
        <v>167</v>
      </c>
      <c r="C441" s="10">
        <f>SUM(C426:C440)</f>
        <v>0</v>
      </c>
      <c r="D441" s="10">
        <f>SUM(D426:D440)</f>
        <v>0</v>
      </c>
      <c r="E441" s="10">
        <f t="shared" si="67"/>
        <v>0</v>
      </c>
    </row>
    <row r="442" spans="1:5" x14ac:dyDescent="0.25">
      <c r="A442" s="137" t="s">
        <v>180</v>
      </c>
      <c r="B442" s="138"/>
      <c r="C442" s="138"/>
      <c r="D442" s="138"/>
      <c r="E442" s="139"/>
    </row>
    <row r="443" spans="1:5" x14ac:dyDescent="0.25">
      <c r="A443" s="3">
        <v>28</v>
      </c>
      <c r="B443" s="136" t="s">
        <v>240</v>
      </c>
      <c r="C443" s="136"/>
      <c r="D443" s="136"/>
      <c r="E443" s="136"/>
    </row>
    <row r="444" spans="1:5" x14ac:dyDescent="0.25">
      <c r="A444" s="127"/>
      <c r="B444" s="4" t="s">
        <v>200</v>
      </c>
      <c r="C444" s="37"/>
      <c r="D444" s="37"/>
      <c r="E444" s="10">
        <f>C444+D444</f>
        <v>0</v>
      </c>
    </row>
    <row r="445" spans="1:5" x14ac:dyDescent="0.25">
      <c r="A445" s="132"/>
      <c r="B445" s="4" t="s">
        <v>191</v>
      </c>
      <c r="C445" s="37"/>
      <c r="D445" s="37"/>
      <c r="E445" s="10">
        <f t="shared" ref="E445" si="68">C445+D445</f>
        <v>0</v>
      </c>
    </row>
    <row r="446" spans="1:5" x14ac:dyDescent="0.25">
      <c r="A446" s="132"/>
      <c r="B446" s="4" t="s">
        <v>241</v>
      </c>
      <c r="C446" s="37"/>
      <c r="D446" s="37"/>
      <c r="E446" s="10">
        <f t="shared" ref="E446" si="69">C446+D446</f>
        <v>0</v>
      </c>
    </row>
    <row r="447" spans="1:5" x14ac:dyDescent="0.25">
      <c r="A447" s="132"/>
      <c r="B447" s="4" t="s">
        <v>192</v>
      </c>
      <c r="C447" s="37"/>
      <c r="D447" s="37"/>
      <c r="E447" s="10">
        <f>C447+D447</f>
        <v>0</v>
      </c>
    </row>
    <row r="448" spans="1:5" x14ac:dyDescent="0.25">
      <c r="A448" s="132"/>
      <c r="B448" s="4" t="s">
        <v>209</v>
      </c>
      <c r="C448" s="37"/>
      <c r="D448" s="37"/>
      <c r="E448" s="10">
        <f>C448+D448</f>
        <v>0</v>
      </c>
    </row>
    <row r="449" spans="1:5" x14ac:dyDescent="0.25">
      <c r="A449" s="132"/>
      <c r="B449" s="4" t="s">
        <v>195</v>
      </c>
      <c r="C449" s="37"/>
      <c r="D449" s="37"/>
      <c r="E449" s="10">
        <f t="shared" ref="E449:E453" si="70">C449+D449</f>
        <v>0</v>
      </c>
    </row>
    <row r="450" spans="1:5" x14ac:dyDescent="0.25">
      <c r="A450" s="132"/>
      <c r="B450" s="4" t="s">
        <v>196</v>
      </c>
      <c r="C450" s="37"/>
      <c r="D450" s="37"/>
      <c r="E450" s="10">
        <f t="shared" si="70"/>
        <v>0</v>
      </c>
    </row>
    <row r="451" spans="1:5" x14ac:dyDescent="0.25">
      <c r="A451" s="132"/>
      <c r="B451" s="4" t="s">
        <v>197</v>
      </c>
      <c r="C451" s="37"/>
      <c r="D451" s="37"/>
      <c r="E451" s="10">
        <f t="shared" si="70"/>
        <v>0</v>
      </c>
    </row>
    <row r="452" spans="1:5" x14ac:dyDescent="0.25">
      <c r="A452" s="132"/>
      <c r="B452" s="4" t="s">
        <v>242</v>
      </c>
      <c r="C452" s="37"/>
      <c r="D452" s="37"/>
      <c r="E452" s="10">
        <f t="shared" si="70"/>
        <v>0</v>
      </c>
    </row>
    <row r="453" spans="1:5" x14ac:dyDescent="0.25">
      <c r="A453" s="128"/>
      <c r="B453" s="6" t="s">
        <v>167</v>
      </c>
      <c r="C453" s="10">
        <f>SUM(C444:C452)</f>
        <v>0</v>
      </c>
      <c r="D453" s="10">
        <f>SUM(D444:D452)</f>
        <v>0</v>
      </c>
      <c r="E453" s="10">
        <f t="shared" si="70"/>
        <v>0</v>
      </c>
    </row>
    <row r="454" spans="1:5" x14ac:dyDescent="0.25">
      <c r="A454" s="3">
        <v>29</v>
      </c>
      <c r="B454" s="136" t="s">
        <v>243</v>
      </c>
      <c r="C454" s="136"/>
      <c r="D454" s="136"/>
      <c r="E454" s="136"/>
    </row>
    <row r="455" spans="1:5" x14ac:dyDescent="0.25">
      <c r="A455" s="127"/>
      <c r="B455" s="4" t="s">
        <v>190</v>
      </c>
      <c r="C455" s="37"/>
      <c r="D455" s="37"/>
      <c r="E455" s="10">
        <f>C455+D455</f>
        <v>0</v>
      </c>
    </row>
    <row r="456" spans="1:5" x14ac:dyDescent="0.25">
      <c r="A456" s="132"/>
      <c r="B456" s="4" t="s">
        <v>244</v>
      </c>
      <c r="C456" s="37"/>
      <c r="D456" s="37"/>
      <c r="E456" s="10">
        <f t="shared" ref="E456" si="71">C456+D456</f>
        <v>0</v>
      </c>
    </row>
    <row r="457" spans="1:5" x14ac:dyDescent="0.25">
      <c r="A457" s="132"/>
      <c r="B457" s="4" t="s">
        <v>211</v>
      </c>
      <c r="C457" s="37"/>
      <c r="D457" s="37"/>
      <c r="E457" s="10">
        <f t="shared" ref="E457:E458" si="72">C457+D457</f>
        <v>0</v>
      </c>
    </row>
    <row r="458" spans="1:5" x14ac:dyDescent="0.25">
      <c r="A458" s="132"/>
      <c r="B458" s="4" t="s">
        <v>191</v>
      </c>
      <c r="C458" s="37"/>
      <c r="D458" s="37"/>
      <c r="E458" s="10">
        <f t="shared" si="72"/>
        <v>0</v>
      </c>
    </row>
    <row r="459" spans="1:5" x14ac:dyDescent="0.25">
      <c r="A459" s="132"/>
      <c r="B459" s="4" t="s">
        <v>241</v>
      </c>
      <c r="C459" s="37"/>
      <c r="D459" s="37"/>
      <c r="E459" s="10">
        <f>C459+D459</f>
        <v>0</v>
      </c>
    </row>
    <row r="460" spans="1:5" x14ac:dyDescent="0.25">
      <c r="A460" s="132"/>
      <c r="B460" s="4" t="s">
        <v>192</v>
      </c>
      <c r="C460" s="37"/>
      <c r="D460" s="37"/>
      <c r="E460" s="10">
        <f>C460+D460</f>
        <v>0</v>
      </c>
    </row>
    <row r="461" spans="1:5" x14ac:dyDescent="0.25">
      <c r="A461" s="132"/>
      <c r="B461" s="4" t="s">
        <v>209</v>
      </c>
      <c r="C461" s="37"/>
      <c r="D461" s="37"/>
      <c r="E461" s="10">
        <f t="shared" ref="E461:E466" si="73">C461+D461</f>
        <v>0</v>
      </c>
    </row>
    <row r="462" spans="1:5" x14ac:dyDescent="0.25">
      <c r="A462" s="132"/>
      <c r="B462" s="4" t="s">
        <v>195</v>
      </c>
      <c r="C462" s="37"/>
      <c r="D462" s="37"/>
      <c r="E462" s="10">
        <f t="shared" si="73"/>
        <v>0</v>
      </c>
    </row>
    <row r="463" spans="1:5" x14ac:dyDescent="0.25">
      <c r="A463" s="132"/>
      <c r="B463" s="4" t="s">
        <v>196</v>
      </c>
      <c r="C463" s="37"/>
      <c r="D463" s="37"/>
      <c r="E463" s="10">
        <f t="shared" si="73"/>
        <v>0</v>
      </c>
    </row>
    <row r="464" spans="1:5" x14ac:dyDescent="0.25">
      <c r="A464" s="132"/>
      <c r="B464" s="4" t="s">
        <v>197</v>
      </c>
      <c r="C464" s="37"/>
      <c r="D464" s="37"/>
      <c r="E464" s="10">
        <f t="shared" si="73"/>
        <v>0</v>
      </c>
    </row>
    <row r="465" spans="1:5" x14ac:dyDescent="0.25">
      <c r="A465" s="132"/>
      <c r="B465" s="4" t="s">
        <v>242</v>
      </c>
      <c r="C465" s="37"/>
      <c r="D465" s="37"/>
      <c r="E465" s="10">
        <f t="shared" si="73"/>
        <v>0</v>
      </c>
    </row>
    <row r="466" spans="1:5" x14ac:dyDescent="0.25">
      <c r="A466" s="128"/>
      <c r="B466" s="6" t="s">
        <v>167</v>
      </c>
      <c r="C466" s="10">
        <f>SUM(C455:C465)</f>
        <v>0</v>
      </c>
      <c r="D466" s="10">
        <f>SUM(D455:D465)</f>
        <v>0</v>
      </c>
      <c r="E466" s="10">
        <f t="shared" si="73"/>
        <v>0</v>
      </c>
    </row>
    <row r="467" spans="1:5" x14ac:dyDescent="0.25">
      <c r="A467" s="3">
        <v>30</v>
      </c>
      <c r="B467" s="136" t="s">
        <v>245</v>
      </c>
      <c r="C467" s="136"/>
      <c r="D467" s="136"/>
      <c r="E467" s="136"/>
    </row>
    <row r="468" spans="1:5" x14ac:dyDescent="0.25">
      <c r="A468" s="127"/>
      <c r="B468" s="4" t="s">
        <v>202</v>
      </c>
      <c r="C468" s="37"/>
      <c r="D468" s="37"/>
      <c r="E468" s="10">
        <f>C468+D468</f>
        <v>0</v>
      </c>
    </row>
    <row r="469" spans="1:5" x14ac:dyDescent="0.25">
      <c r="A469" s="132"/>
      <c r="B469" s="4" t="s">
        <v>203</v>
      </c>
      <c r="C469" s="37"/>
      <c r="D469" s="37"/>
      <c r="E469" s="10">
        <f t="shared" ref="E469:E477" si="74">C469+D469</f>
        <v>0</v>
      </c>
    </row>
    <row r="470" spans="1:5" x14ac:dyDescent="0.25">
      <c r="A470" s="132"/>
      <c r="B470" s="4" t="s">
        <v>204</v>
      </c>
      <c r="C470" s="37"/>
      <c r="D470" s="37"/>
      <c r="E470" s="10">
        <f t="shared" si="74"/>
        <v>0</v>
      </c>
    </row>
    <row r="471" spans="1:5" x14ac:dyDescent="0.25">
      <c r="A471" s="132"/>
      <c r="B471" s="4" t="s">
        <v>205</v>
      </c>
      <c r="C471" s="37"/>
      <c r="D471" s="37"/>
      <c r="E471" s="10">
        <f t="shared" si="74"/>
        <v>0</v>
      </c>
    </row>
    <row r="472" spans="1:5" x14ac:dyDescent="0.25">
      <c r="A472" s="132"/>
      <c r="B472" s="4" t="s">
        <v>206</v>
      </c>
      <c r="C472" s="37"/>
      <c r="D472" s="37"/>
      <c r="E472" s="10">
        <f t="shared" si="74"/>
        <v>0</v>
      </c>
    </row>
    <row r="473" spans="1:5" x14ac:dyDescent="0.25">
      <c r="A473" s="132"/>
      <c r="B473" s="4" t="s">
        <v>200</v>
      </c>
      <c r="C473" s="37"/>
      <c r="D473" s="37"/>
      <c r="E473" s="10">
        <f t="shared" si="74"/>
        <v>0</v>
      </c>
    </row>
    <row r="474" spans="1:5" x14ac:dyDescent="0.25">
      <c r="A474" s="132"/>
      <c r="B474" s="4" t="s">
        <v>211</v>
      </c>
      <c r="C474" s="37"/>
      <c r="D474" s="37"/>
      <c r="E474" s="10">
        <f t="shared" si="74"/>
        <v>0</v>
      </c>
    </row>
    <row r="475" spans="1:5" x14ac:dyDescent="0.25">
      <c r="A475" s="132"/>
      <c r="B475" s="4" t="s">
        <v>222</v>
      </c>
      <c r="C475" s="37"/>
      <c r="D475" s="37"/>
      <c r="E475" s="10">
        <f t="shared" si="74"/>
        <v>0</v>
      </c>
    </row>
    <row r="476" spans="1:5" x14ac:dyDescent="0.25">
      <c r="A476" s="132"/>
      <c r="B476" s="5" t="s">
        <v>207</v>
      </c>
      <c r="C476" s="37"/>
      <c r="D476" s="37"/>
      <c r="E476" s="10">
        <f t="shared" si="74"/>
        <v>0</v>
      </c>
    </row>
    <row r="477" spans="1:5" x14ac:dyDescent="0.25">
      <c r="A477" s="132"/>
      <c r="B477" s="4" t="s">
        <v>191</v>
      </c>
      <c r="C477" s="37"/>
      <c r="D477" s="37"/>
      <c r="E477" s="10">
        <f t="shared" si="74"/>
        <v>0</v>
      </c>
    </row>
    <row r="478" spans="1:5" x14ac:dyDescent="0.25">
      <c r="A478" s="132"/>
      <c r="B478" s="4" t="s">
        <v>192</v>
      </c>
      <c r="C478" s="37"/>
      <c r="D478" s="37"/>
      <c r="E478" s="10">
        <f>C478+D478</f>
        <v>0</v>
      </c>
    </row>
    <row r="479" spans="1:5" x14ac:dyDescent="0.25">
      <c r="A479" s="132"/>
      <c r="B479" s="4" t="s">
        <v>241</v>
      </c>
      <c r="C479" s="37"/>
      <c r="D479" s="37"/>
      <c r="E479" s="10">
        <f t="shared" ref="E479:E485" si="75">C479+D479</f>
        <v>0</v>
      </c>
    </row>
    <row r="480" spans="1:5" x14ac:dyDescent="0.25">
      <c r="A480" s="132"/>
      <c r="B480" s="4" t="s">
        <v>209</v>
      </c>
      <c r="C480" s="37"/>
      <c r="D480" s="37"/>
      <c r="E480" s="10">
        <f t="shared" si="75"/>
        <v>0</v>
      </c>
    </row>
    <row r="481" spans="1:5" x14ac:dyDescent="0.25">
      <c r="A481" s="132"/>
      <c r="B481" s="4" t="s">
        <v>195</v>
      </c>
      <c r="C481" s="37"/>
      <c r="D481" s="37"/>
      <c r="E481" s="10">
        <f t="shared" si="75"/>
        <v>0</v>
      </c>
    </row>
    <row r="482" spans="1:5" x14ac:dyDescent="0.25">
      <c r="A482" s="132"/>
      <c r="B482" s="4" t="s">
        <v>196</v>
      </c>
      <c r="C482" s="37"/>
      <c r="D482" s="37"/>
      <c r="E482" s="10">
        <f t="shared" si="75"/>
        <v>0</v>
      </c>
    </row>
    <row r="483" spans="1:5" x14ac:dyDescent="0.25">
      <c r="A483" s="132"/>
      <c r="B483" s="4" t="s">
        <v>197</v>
      </c>
      <c r="C483" s="37"/>
      <c r="D483" s="37"/>
      <c r="E483" s="10">
        <f t="shared" si="75"/>
        <v>0</v>
      </c>
    </row>
    <row r="484" spans="1:5" x14ac:dyDescent="0.25">
      <c r="A484" s="132"/>
      <c r="B484" s="4" t="s">
        <v>242</v>
      </c>
      <c r="C484" s="37"/>
      <c r="D484" s="37"/>
      <c r="E484" s="10">
        <f t="shared" si="75"/>
        <v>0</v>
      </c>
    </row>
    <row r="485" spans="1:5" x14ac:dyDescent="0.25">
      <c r="A485" s="128"/>
      <c r="B485" s="6" t="s">
        <v>167</v>
      </c>
      <c r="C485" s="10">
        <f>SUM(C468:C484)</f>
        <v>0</v>
      </c>
      <c r="D485" s="10">
        <f>SUM(D468:D484)</f>
        <v>0</v>
      </c>
      <c r="E485" s="10">
        <f t="shared" si="75"/>
        <v>0</v>
      </c>
    </row>
    <row r="486" spans="1:5" x14ac:dyDescent="0.25">
      <c r="A486" s="3">
        <v>31</v>
      </c>
      <c r="B486" s="136" t="s">
        <v>246</v>
      </c>
      <c r="C486" s="136"/>
      <c r="D486" s="136"/>
      <c r="E486" s="136"/>
    </row>
    <row r="487" spans="1:5" x14ac:dyDescent="0.25">
      <c r="A487" s="127"/>
      <c r="B487" s="4" t="s">
        <v>202</v>
      </c>
      <c r="C487" s="37"/>
      <c r="D487" s="37"/>
      <c r="E487" s="10">
        <f>C487+D487</f>
        <v>0</v>
      </c>
    </row>
    <row r="488" spans="1:5" x14ac:dyDescent="0.25">
      <c r="A488" s="132"/>
      <c r="B488" s="4" t="s">
        <v>203</v>
      </c>
      <c r="C488" s="37"/>
      <c r="D488" s="37"/>
      <c r="E488" s="10">
        <f t="shared" ref="E488:E495" si="76">C488+D488</f>
        <v>0</v>
      </c>
    </row>
    <row r="489" spans="1:5" x14ac:dyDescent="0.25">
      <c r="A489" s="132"/>
      <c r="B489" s="4" t="s">
        <v>204</v>
      </c>
      <c r="C489" s="37"/>
      <c r="D489" s="37"/>
      <c r="E489" s="10">
        <f t="shared" si="76"/>
        <v>0</v>
      </c>
    </row>
    <row r="490" spans="1:5" x14ac:dyDescent="0.25">
      <c r="A490" s="132"/>
      <c r="B490" s="4" t="s">
        <v>205</v>
      </c>
      <c r="C490" s="37"/>
      <c r="D490" s="37"/>
      <c r="E490" s="10">
        <f t="shared" si="76"/>
        <v>0</v>
      </c>
    </row>
    <row r="491" spans="1:5" x14ac:dyDescent="0.25">
      <c r="A491" s="132"/>
      <c r="B491" s="4" t="s">
        <v>206</v>
      </c>
      <c r="C491" s="37"/>
      <c r="D491" s="37"/>
      <c r="E491" s="10">
        <f t="shared" si="76"/>
        <v>0</v>
      </c>
    </row>
    <row r="492" spans="1:5" x14ac:dyDescent="0.25">
      <c r="A492" s="132"/>
      <c r="B492" s="4" t="s">
        <v>200</v>
      </c>
      <c r="C492" s="37"/>
      <c r="D492" s="37"/>
      <c r="E492" s="10">
        <f t="shared" si="76"/>
        <v>0</v>
      </c>
    </row>
    <row r="493" spans="1:5" x14ac:dyDescent="0.25">
      <c r="A493" s="132"/>
      <c r="B493" s="4" t="s">
        <v>222</v>
      </c>
      <c r="C493" s="37"/>
      <c r="D493" s="37"/>
      <c r="E493" s="10">
        <f t="shared" si="76"/>
        <v>0</v>
      </c>
    </row>
    <row r="494" spans="1:5" x14ac:dyDescent="0.25">
      <c r="A494" s="132"/>
      <c r="B494" s="5" t="s">
        <v>207</v>
      </c>
      <c r="C494" s="37"/>
      <c r="D494" s="37"/>
      <c r="E494" s="10">
        <f t="shared" si="76"/>
        <v>0</v>
      </c>
    </row>
    <row r="495" spans="1:5" x14ac:dyDescent="0.25">
      <c r="A495" s="132"/>
      <c r="B495" s="4" t="s">
        <v>191</v>
      </c>
      <c r="C495" s="37"/>
      <c r="D495" s="37"/>
      <c r="E495" s="10">
        <f t="shared" si="76"/>
        <v>0</v>
      </c>
    </row>
    <row r="496" spans="1:5" x14ac:dyDescent="0.25">
      <c r="A496" s="132"/>
      <c r="B496" s="4" t="s">
        <v>192</v>
      </c>
      <c r="C496" s="37"/>
      <c r="D496" s="37"/>
      <c r="E496" s="10">
        <f>C496+D496</f>
        <v>0</v>
      </c>
    </row>
    <row r="497" spans="1:5" x14ac:dyDescent="0.25">
      <c r="A497" s="132"/>
      <c r="B497" s="4" t="s">
        <v>241</v>
      </c>
      <c r="C497" s="37"/>
      <c r="D497" s="37"/>
      <c r="E497" s="10">
        <f t="shared" ref="E497:E503" si="77">C497+D497</f>
        <v>0</v>
      </c>
    </row>
    <row r="498" spans="1:5" x14ac:dyDescent="0.25">
      <c r="A498" s="132"/>
      <c r="B498" s="4" t="s">
        <v>209</v>
      </c>
      <c r="C498" s="37"/>
      <c r="D498" s="37"/>
      <c r="E498" s="10">
        <f t="shared" si="77"/>
        <v>0</v>
      </c>
    </row>
    <row r="499" spans="1:5" x14ac:dyDescent="0.25">
      <c r="A499" s="132"/>
      <c r="B499" s="4" t="s">
        <v>195</v>
      </c>
      <c r="C499" s="37"/>
      <c r="D499" s="37"/>
      <c r="E499" s="10">
        <f t="shared" si="77"/>
        <v>0</v>
      </c>
    </row>
    <row r="500" spans="1:5" x14ac:dyDescent="0.25">
      <c r="A500" s="132"/>
      <c r="B500" s="4" t="s">
        <v>196</v>
      </c>
      <c r="C500" s="37"/>
      <c r="D500" s="37"/>
      <c r="E500" s="10">
        <f t="shared" si="77"/>
        <v>0</v>
      </c>
    </row>
    <row r="501" spans="1:5" x14ac:dyDescent="0.25">
      <c r="A501" s="132"/>
      <c r="B501" s="4" t="s">
        <v>197</v>
      </c>
      <c r="C501" s="37"/>
      <c r="D501" s="37"/>
      <c r="E501" s="10">
        <f t="shared" si="77"/>
        <v>0</v>
      </c>
    </row>
    <row r="502" spans="1:5" x14ac:dyDescent="0.25">
      <c r="A502" s="132"/>
      <c r="B502" s="4" t="s">
        <v>242</v>
      </c>
      <c r="C502" s="37"/>
      <c r="D502" s="37"/>
      <c r="E502" s="10">
        <f t="shared" si="77"/>
        <v>0</v>
      </c>
    </row>
    <row r="503" spans="1:5" x14ac:dyDescent="0.25">
      <c r="A503" s="128"/>
      <c r="B503" s="6" t="s">
        <v>167</v>
      </c>
      <c r="C503" s="10">
        <f>SUM(C487:C502)</f>
        <v>0</v>
      </c>
      <c r="D503" s="10">
        <f>SUM(D487:D502)</f>
        <v>0</v>
      </c>
      <c r="E503" s="10">
        <f t="shared" si="77"/>
        <v>0</v>
      </c>
    </row>
    <row r="504" spans="1:5" ht="30" customHeight="1" x14ac:dyDescent="0.25">
      <c r="A504" s="15">
        <v>32</v>
      </c>
      <c r="B504" s="141" t="s">
        <v>247</v>
      </c>
      <c r="C504" s="141"/>
      <c r="D504" s="141"/>
      <c r="E504" s="141"/>
    </row>
    <row r="505" spans="1:5" x14ac:dyDescent="0.25">
      <c r="A505" s="127"/>
      <c r="B505" s="4" t="s">
        <v>202</v>
      </c>
      <c r="C505" s="37"/>
      <c r="D505" s="37"/>
      <c r="E505" s="10">
        <f>C505+D505</f>
        <v>0</v>
      </c>
    </row>
    <row r="506" spans="1:5" x14ac:dyDescent="0.25">
      <c r="A506" s="132"/>
      <c r="B506" s="4" t="s">
        <v>203</v>
      </c>
      <c r="C506" s="37"/>
      <c r="D506" s="37"/>
      <c r="E506" s="10">
        <f t="shared" ref="E506:E515" si="78">C506+D506</f>
        <v>0</v>
      </c>
    </row>
    <row r="507" spans="1:5" x14ac:dyDescent="0.25">
      <c r="A507" s="132"/>
      <c r="B507" s="4" t="s">
        <v>204</v>
      </c>
      <c r="C507" s="37"/>
      <c r="D507" s="37"/>
      <c r="E507" s="10">
        <f t="shared" si="78"/>
        <v>0</v>
      </c>
    </row>
    <row r="508" spans="1:5" x14ac:dyDescent="0.25">
      <c r="A508" s="132"/>
      <c r="B508" s="4" t="s">
        <v>205</v>
      </c>
      <c r="C508" s="37"/>
      <c r="D508" s="37"/>
      <c r="E508" s="10">
        <f t="shared" ref="E508:E509" si="79">C508+D508</f>
        <v>0</v>
      </c>
    </row>
    <row r="509" spans="1:5" x14ac:dyDescent="0.25">
      <c r="A509" s="132"/>
      <c r="B509" s="4" t="s">
        <v>244</v>
      </c>
      <c r="C509" s="37"/>
      <c r="D509" s="37"/>
      <c r="E509" s="10">
        <f t="shared" si="79"/>
        <v>0</v>
      </c>
    </row>
    <row r="510" spans="1:5" x14ac:dyDescent="0.25">
      <c r="A510" s="132"/>
      <c r="B510" s="4" t="s">
        <v>206</v>
      </c>
      <c r="C510" s="37"/>
      <c r="D510" s="37"/>
      <c r="E510" s="10">
        <f>C510+D510</f>
        <v>0</v>
      </c>
    </row>
    <row r="511" spans="1:5" x14ac:dyDescent="0.25">
      <c r="A511" s="132"/>
      <c r="B511" s="4" t="s">
        <v>200</v>
      </c>
      <c r="C511" s="37"/>
      <c r="D511" s="37"/>
      <c r="E511" s="10">
        <f t="shared" ref="E511" si="80">C511+D511</f>
        <v>0</v>
      </c>
    </row>
    <row r="512" spans="1:5" x14ac:dyDescent="0.25">
      <c r="A512" s="132"/>
      <c r="B512" s="4" t="s">
        <v>211</v>
      </c>
      <c r="C512" s="37"/>
      <c r="D512" s="37"/>
      <c r="E512" s="10">
        <f t="shared" si="78"/>
        <v>0</v>
      </c>
    </row>
    <row r="513" spans="1:5" x14ac:dyDescent="0.25">
      <c r="A513" s="132"/>
      <c r="B513" s="4" t="s">
        <v>222</v>
      </c>
      <c r="C513" s="37"/>
      <c r="D513" s="37"/>
      <c r="E513" s="10">
        <f t="shared" si="78"/>
        <v>0</v>
      </c>
    </row>
    <row r="514" spans="1:5" x14ac:dyDescent="0.25">
      <c r="A514" s="132"/>
      <c r="B514" s="5" t="s">
        <v>207</v>
      </c>
      <c r="C514" s="37"/>
      <c r="D514" s="37"/>
      <c r="E514" s="10">
        <f t="shared" si="78"/>
        <v>0</v>
      </c>
    </row>
    <row r="515" spans="1:5" x14ac:dyDescent="0.25">
      <c r="A515" s="132"/>
      <c r="B515" s="4" t="s">
        <v>191</v>
      </c>
      <c r="C515" s="37"/>
      <c r="D515" s="37"/>
      <c r="E515" s="10">
        <f t="shared" si="78"/>
        <v>0</v>
      </c>
    </row>
    <row r="516" spans="1:5" x14ac:dyDescent="0.25">
      <c r="A516" s="132"/>
      <c r="B516" s="4" t="s">
        <v>192</v>
      </c>
      <c r="C516" s="37"/>
      <c r="D516" s="37"/>
      <c r="E516" s="10">
        <f>C516+D516</f>
        <v>0</v>
      </c>
    </row>
    <row r="517" spans="1:5" x14ac:dyDescent="0.25">
      <c r="A517" s="132"/>
      <c r="B517" s="4" t="s">
        <v>241</v>
      </c>
      <c r="C517" s="37"/>
      <c r="D517" s="37"/>
      <c r="E517" s="10">
        <f t="shared" ref="E517:E523" si="81">C517+D517</f>
        <v>0</v>
      </c>
    </row>
    <row r="518" spans="1:5" x14ac:dyDescent="0.25">
      <c r="A518" s="132"/>
      <c r="B518" s="4" t="s">
        <v>209</v>
      </c>
      <c r="C518" s="37"/>
      <c r="D518" s="37"/>
      <c r="E518" s="10">
        <f t="shared" si="81"/>
        <v>0</v>
      </c>
    </row>
    <row r="519" spans="1:5" x14ac:dyDescent="0.25">
      <c r="A519" s="132"/>
      <c r="B519" s="4" t="s">
        <v>195</v>
      </c>
      <c r="C519" s="37"/>
      <c r="D519" s="37"/>
      <c r="E519" s="10">
        <f t="shared" si="81"/>
        <v>0</v>
      </c>
    </row>
    <row r="520" spans="1:5" x14ac:dyDescent="0.25">
      <c r="A520" s="132"/>
      <c r="B520" s="4" t="s">
        <v>196</v>
      </c>
      <c r="C520" s="37"/>
      <c r="D520" s="37"/>
      <c r="E520" s="10">
        <f t="shared" si="81"/>
        <v>0</v>
      </c>
    </row>
    <row r="521" spans="1:5" x14ac:dyDescent="0.25">
      <c r="A521" s="132"/>
      <c r="B521" s="4" t="s">
        <v>197</v>
      </c>
      <c r="C521" s="37"/>
      <c r="D521" s="37"/>
      <c r="E521" s="10">
        <f t="shared" si="81"/>
        <v>0</v>
      </c>
    </row>
    <row r="522" spans="1:5" x14ac:dyDescent="0.25">
      <c r="A522" s="132"/>
      <c r="B522" s="4" t="s">
        <v>242</v>
      </c>
      <c r="C522" s="37"/>
      <c r="D522" s="37"/>
      <c r="E522" s="10">
        <f t="shared" si="81"/>
        <v>0</v>
      </c>
    </row>
    <row r="523" spans="1:5" x14ac:dyDescent="0.25">
      <c r="A523" s="128"/>
      <c r="B523" s="6" t="s">
        <v>167</v>
      </c>
      <c r="C523" s="10">
        <f>SUM(C505:C522)</f>
        <v>0</v>
      </c>
      <c r="D523" s="10">
        <f>SUM(D505:D522)</f>
        <v>0</v>
      </c>
      <c r="E523" s="10">
        <f t="shared" si="81"/>
        <v>0</v>
      </c>
    </row>
    <row r="524" spans="1:5" x14ac:dyDescent="0.25">
      <c r="A524" s="3">
        <v>33</v>
      </c>
      <c r="B524" s="136" t="s">
        <v>248</v>
      </c>
      <c r="C524" s="136"/>
      <c r="D524" s="136"/>
      <c r="E524" s="136"/>
    </row>
    <row r="525" spans="1:5" x14ac:dyDescent="0.25">
      <c r="A525" s="127"/>
      <c r="B525" s="4" t="s">
        <v>202</v>
      </c>
      <c r="C525" s="37"/>
      <c r="D525" s="37"/>
      <c r="E525" s="10">
        <f>C525+D525</f>
        <v>0</v>
      </c>
    </row>
    <row r="526" spans="1:5" x14ac:dyDescent="0.25">
      <c r="A526" s="132"/>
      <c r="B526" s="4" t="s">
        <v>203</v>
      </c>
      <c r="C526" s="37"/>
      <c r="D526" s="37"/>
      <c r="E526" s="10">
        <f t="shared" ref="E526:E528" si="82">C526+D526</f>
        <v>0</v>
      </c>
    </row>
    <row r="527" spans="1:5" x14ac:dyDescent="0.25">
      <c r="A527" s="132"/>
      <c r="B527" s="4" t="s">
        <v>204</v>
      </c>
      <c r="C527" s="37"/>
      <c r="D527" s="37"/>
      <c r="E527" s="10">
        <f t="shared" si="82"/>
        <v>0</v>
      </c>
    </row>
    <row r="528" spans="1:5" x14ac:dyDescent="0.25">
      <c r="A528" s="132"/>
      <c r="B528" s="4" t="s">
        <v>205</v>
      </c>
      <c r="C528" s="37"/>
      <c r="D528" s="37"/>
      <c r="E528" s="10">
        <f t="shared" si="82"/>
        <v>0</v>
      </c>
    </row>
    <row r="529" spans="1:5" x14ac:dyDescent="0.25">
      <c r="A529" s="132"/>
      <c r="B529" s="4" t="s">
        <v>206</v>
      </c>
      <c r="C529" s="37"/>
      <c r="D529" s="37"/>
      <c r="E529" s="10">
        <f t="shared" ref="E529:E533" si="83">C529+D529</f>
        <v>0</v>
      </c>
    </row>
    <row r="530" spans="1:5" x14ac:dyDescent="0.25">
      <c r="A530" s="132"/>
      <c r="B530" s="4" t="s">
        <v>211</v>
      </c>
      <c r="C530" s="37"/>
      <c r="D530" s="37"/>
      <c r="E530" s="10">
        <f t="shared" si="83"/>
        <v>0</v>
      </c>
    </row>
    <row r="531" spans="1:5" x14ac:dyDescent="0.25">
      <c r="A531" s="132"/>
      <c r="B531" s="4" t="s">
        <v>222</v>
      </c>
      <c r="C531" s="37"/>
      <c r="D531" s="37"/>
      <c r="E531" s="10">
        <f t="shared" si="83"/>
        <v>0</v>
      </c>
    </row>
    <row r="532" spans="1:5" x14ac:dyDescent="0.25">
      <c r="A532" s="132"/>
      <c r="B532" s="5" t="s">
        <v>207</v>
      </c>
      <c r="C532" s="37"/>
      <c r="D532" s="37"/>
      <c r="E532" s="10">
        <f t="shared" si="83"/>
        <v>0</v>
      </c>
    </row>
    <row r="533" spans="1:5" x14ac:dyDescent="0.25">
      <c r="A533" s="132"/>
      <c r="B533" s="4" t="s">
        <v>191</v>
      </c>
      <c r="C533" s="37"/>
      <c r="D533" s="37"/>
      <c r="E533" s="10">
        <f t="shared" si="83"/>
        <v>0</v>
      </c>
    </row>
    <row r="534" spans="1:5" x14ac:dyDescent="0.25">
      <c r="A534" s="132"/>
      <c r="B534" s="4" t="s">
        <v>192</v>
      </c>
      <c r="C534" s="37"/>
      <c r="D534" s="37"/>
      <c r="E534" s="10">
        <f>C534+D534</f>
        <v>0</v>
      </c>
    </row>
    <row r="535" spans="1:5" x14ac:dyDescent="0.25">
      <c r="A535" s="132"/>
      <c r="B535" s="4" t="s">
        <v>241</v>
      </c>
      <c r="C535" s="37"/>
      <c r="D535" s="37"/>
      <c r="E535" s="10">
        <f t="shared" ref="E535:E541" si="84">C535+D535</f>
        <v>0</v>
      </c>
    </row>
    <row r="536" spans="1:5" x14ac:dyDescent="0.25">
      <c r="A536" s="132"/>
      <c r="B536" s="4" t="s">
        <v>209</v>
      </c>
      <c r="C536" s="37"/>
      <c r="D536" s="37"/>
      <c r="E536" s="10">
        <f t="shared" si="84"/>
        <v>0</v>
      </c>
    </row>
    <row r="537" spans="1:5" x14ac:dyDescent="0.25">
      <c r="A537" s="132"/>
      <c r="B537" s="4" t="s">
        <v>195</v>
      </c>
      <c r="C537" s="37"/>
      <c r="D537" s="37"/>
      <c r="E537" s="10">
        <f t="shared" si="84"/>
        <v>0</v>
      </c>
    </row>
    <row r="538" spans="1:5" x14ac:dyDescent="0.25">
      <c r="A538" s="132"/>
      <c r="B538" s="4" t="s">
        <v>196</v>
      </c>
      <c r="C538" s="37"/>
      <c r="D538" s="37"/>
      <c r="E538" s="10">
        <f t="shared" si="84"/>
        <v>0</v>
      </c>
    </row>
    <row r="539" spans="1:5" x14ac:dyDescent="0.25">
      <c r="A539" s="132"/>
      <c r="B539" s="4" t="s">
        <v>197</v>
      </c>
      <c r="C539" s="37"/>
      <c r="D539" s="37"/>
      <c r="E539" s="10">
        <f t="shared" si="84"/>
        <v>0</v>
      </c>
    </row>
    <row r="540" spans="1:5" x14ac:dyDescent="0.25">
      <c r="A540" s="132"/>
      <c r="B540" s="4" t="s">
        <v>242</v>
      </c>
      <c r="C540" s="37"/>
      <c r="D540" s="37"/>
      <c r="E540" s="10">
        <f t="shared" si="84"/>
        <v>0</v>
      </c>
    </row>
    <row r="541" spans="1:5" x14ac:dyDescent="0.25">
      <c r="A541" s="128"/>
      <c r="B541" s="6" t="s">
        <v>167</v>
      </c>
      <c r="C541" s="10">
        <f>SUM(C525:C540)</f>
        <v>0</v>
      </c>
      <c r="D541" s="10">
        <f>SUM(D525:D540)</f>
        <v>0</v>
      </c>
      <c r="E541" s="10">
        <f t="shared" si="84"/>
        <v>0</v>
      </c>
    </row>
    <row r="542" spans="1:5" x14ac:dyDescent="0.25">
      <c r="A542" s="3">
        <v>34</v>
      </c>
      <c r="B542" s="136" t="s">
        <v>249</v>
      </c>
      <c r="C542" s="136"/>
      <c r="D542" s="136"/>
      <c r="E542" s="136"/>
    </row>
    <row r="543" spans="1:5" x14ac:dyDescent="0.25">
      <c r="A543" s="127"/>
      <c r="B543" s="4" t="s">
        <v>202</v>
      </c>
      <c r="C543" s="37"/>
      <c r="D543" s="37"/>
      <c r="E543" s="10">
        <f>C543+D543</f>
        <v>0</v>
      </c>
    </row>
    <row r="544" spans="1:5" x14ac:dyDescent="0.25">
      <c r="A544" s="132"/>
      <c r="B544" s="4" t="s">
        <v>203</v>
      </c>
      <c r="C544" s="37"/>
      <c r="D544" s="37"/>
      <c r="E544" s="10">
        <f t="shared" ref="E544:E548" si="85">C544+D544</f>
        <v>0</v>
      </c>
    </row>
    <row r="545" spans="1:5" x14ac:dyDescent="0.25">
      <c r="A545" s="132"/>
      <c r="B545" s="4" t="s">
        <v>204</v>
      </c>
      <c r="C545" s="37"/>
      <c r="D545" s="37"/>
      <c r="E545" s="10">
        <f t="shared" si="85"/>
        <v>0</v>
      </c>
    </row>
    <row r="546" spans="1:5" x14ac:dyDescent="0.25">
      <c r="A546" s="132"/>
      <c r="B546" s="4" t="s">
        <v>205</v>
      </c>
      <c r="C546" s="37"/>
      <c r="D546" s="37"/>
      <c r="E546" s="10">
        <f t="shared" si="85"/>
        <v>0</v>
      </c>
    </row>
    <row r="547" spans="1:5" x14ac:dyDescent="0.25">
      <c r="A547" s="132"/>
      <c r="B547" s="4" t="s">
        <v>250</v>
      </c>
      <c r="C547" s="37"/>
      <c r="D547" s="37"/>
      <c r="E547" s="10">
        <f t="shared" si="85"/>
        <v>0</v>
      </c>
    </row>
    <row r="548" spans="1:5" x14ac:dyDescent="0.25">
      <c r="A548" s="132"/>
      <c r="B548" s="4" t="s">
        <v>206</v>
      </c>
      <c r="C548" s="37"/>
      <c r="D548" s="37"/>
      <c r="E548" s="10">
        <f t="shared" si="85"/>
        <v>0</v>
      </c>
    </row>
    <row r="549" spans="1:5" x14ac:dyDescent="0.25">
      <c r="A549" s="132"/>
      <c r="B549" s="4" t="s">
        <v>211</v>
      </c>
      <c r="C549" s="37"/>
      <c r="D549" s="37"/>
      <c r="E549" s="10">
        <f>C549+D549</f>
        <v>0</v>
      </c>
    </row>
    <row r="550" spans="1:5" x14ac:dyDescent="0.25">
      <c r="A550" s="132"/>
      <c r="B550" s="4" t="s">
        <v>222</v>
      </c>
      <c r="C550" s="37"/>
      <c r="D550" s="37"/>
      <c r="E550" s="10">
        <f t="shared" ref="E550:E552" si="86">C550+D550</f>
        <v>0</v>
      </c>
    </row>
    <row r="551" spans="1:5" x14ac:dyDescent="0.25">
      <c r="A551" s="132"/>
      <c r="B551" s="5" t="s">
        <v>207</v>
      </c>
      <c r="C551" s="37"/>
      <c r="D551" s="37"/>
      <c r="E551" s="10">
        <f t="shared" si="86"/>
        <v>0</v>
      </c>
    </row>
    <row r="552" spans="1:5" x14ac:dyDescent="0.25">
      <c r="A552" s="132"/>
      <c r="B552" s="4" t="s">
        <v>191</v>
      </c>
      <c r="C552" s="37"/>
      <c r="D552" s="37"/>
      <c r="E552" s="10">
        <f t="shared" si="86"/>
        <v>0</v>
      </c>
    </row>
    <row r="553" spans="1:5" x14ac:dyDescent="0.25">
      <c r="A553" s="132"/>
      <c r="B553" s="4" t="s">
        <v>192</v>
      </c>
      <c r="C553" s="37"/>
      <c r="D553" s="37"/>
      <c r="E553" s="10">
        <f>C553+D553</f>
        <v>0</v>
      </c>
    </row>
    <row r="554" spans="1:5" x14ac:dyDescent="0.25">
      <c r="A554" s="132"/>
      <c r="B554" s="4" t="s">
        <v>241</v>
      </c>
      <c r="C554" s="37"/>
      <c r="D554" s="37"/>
      <c r="E554" s="10">
        <f t="shared" ref="E554:E560" si="87">C554+D554</f>
        <v>0</v>
      </c>
    </row>
    <row r="555" spans="1:5" x14ac:dyDescent="0.25">
      <c r="A555" s="132"/>
      <c r="B555" s="4" t="s">
        <v>209</v>
      </c>
      <c r="C555" s="37"/>
      <c r="D555" s="37"/>
      <c r="E555" s="10">
        <f t="shared" si="87"/>
        <v>0</v>
      </c>
    </row>
    <row r="556" spans="1:5" x14ac:dyDescent="0.25">
      <c r="A556" s="132"/>
      <c r="B556" s="4" t="s">
        <v>195</v>
      </c>
      <c r="C556" s="37"/>
      <c r="D556" s="37"/>
      <c r="E556" s="10">
        <f t="shared" si="87"/>
        <v>0</v>
      </c>
    </row>
    <row r="557" spans="1:5" x14ac:dyDescent="0.25">
      <c r="A557" s="132"/>
      <c r="B557" s="4" t="s">
        <v>196</v>
      </c>
      <c r="C557" s="37"/>
      <c r="D557" s="37"/>
      <c r="E557" s="10">
        <f t="shared" si="87"/>
        <v>0</v>
      </c>
    </row>
    <row r="558" spans="1:5" x14ac:dyDescent="0.25">
      <c r="A558" s="132"/>
      <c r="B558" s="4" t="s">
        <v>197</v>
      </c>
      <c r="C558" s="37"/>
      <c r="D558" s="37"/>
      <c r="E558" s="10">
        <f t="shared" si="87"/>
        <v>0</v>
      </c>
    </row>
    <row r="559" spans="1:5" x14ac:dyDescent="0.25">
      <c r="A559" s="132"/>
      <c r="B559" s="4" t="s">
        <v>242</v>
      </c>
      <c r="C559" s="37"/>
      <c r="D559" s="37"/>
      <c r="E559" s="10">
        <f t="shared" si="87"/>
        <v>0</v>
      </c>
    </row>
    <row r="560" spans="1:5" x14ac:dyDescent="0.25">
      <c r="A560" s="128"/>
      <c r="B560" s="6" t="s">
        <v>167</v>
      </c>
      <c r="C560" s="10">
        <f>SUM(C543:C559)</f>
        <v>0</v>
      </c>
      <c r="D560" s="10">
        <f>SUM(D543:D559)</f>
        <v>0</v>
      </c>
      <c r="E560" s="10">
        <f t="shared" si="87"/>
        <v>0</v>
      </c>
    </row>
    <row r="561" spans="1:5" x14ac:dyDescent="0.25">
      <c r="A561" s="3">
        <v>35</v>
      </c>
      <c r="B561" s="136" t="s">
        <v>251</v>
      </c>
      <c r="C561" s="136"/>
      <c r="D561" s="136"/>
      <c r="E561" s="136"/>
    </row>
    <row r="562" spans="1:5" x14ac:dyDescent="0.25">
      <c r="A562" s="127"/>
      <c r="B562" s="4" t="s">
        <v>202</v>
      </c>
      <c r="C562" s="37"/>
      <c r="D562" s="37"/>
      <c r="E562" s="10">
        <f>C562+D562</f>
        <v>0</v>
      </c>
    </row>
    <row r="563" spans="1:5" x14ac:dyDescent="0.25">
      <c r="A563" s="132"/>
      <c r="B563" s="4" t="s">
        <v>203</v>
      </c>
      <c r="C563" s="37"/>
      <c r="D563" s="37"/>
      <c r="E563" s="10">
        <f t="shared" ref="E563:E565" si="88">C563+D563</f>
        <v>0</v>
      </c>
    </row>
    <row r="564" spans="1:5" x14ac:dyDescent="0.25">
      <c r="A564" s="132"/>
      <c r="B564" s="4" t="s">
        <v>204</v>
      </c>
      <c r="C564" s="37"/>
      <c r="D564" s="37"/>
      <c r="E564" s="10">
        <f t="shared" si="88"/>
        <v>0</v>
      </c>
    </row>
    <row r="565" spans="1:5" x14ac:dyDescent="0.25">
      <c r="A565" s="132"/>
      <c r="B565" s="4" t="s">
        <v>205</v>
      </c>
      <c r="C565" s="37"/>
      <c r="D565" s="37"/>
      <c r="E565" s="10">
        <f t="shared" si="88"/>
        <v>0</v>
      </c>
    </row>
    <row r="566" spans="1:5" x14ac:dyDescent="0.25">
      <c r="A566" s="132"/>
      <c r="B566" s="4" t="s">
        <v>206</v>
      </c>
      <c r="C566" s="37"/>
      <c r="D566" s="37"/>
      <c r="E566" s="10">
        <f t="shared" ref="E566:E569" si="89">C566+D566</f>
        <v>0</v>
      </c>
    </row>
    <row r="567" spans="1:5" x14ac:dyDescent="0.25">
      <c r="A567" s="132"/>
      <c r="B567" s="4" t="s">
        <v>222</v>
      </c>
      <c r="C567" s="37"/>
      <c r="D567" s="37"/>
      <c r="E567" s="10">
        <f t="shared" si="89"/>
        <v>0</v>
      </c>
    </row>
    <row r="568" spans="1:5" x14ac:dyDescent="0.25">
      <c r="A568" s="132"/>
      <c r="B568" s="5" t="s">
        <v>207</v>
      </c>
      <c r="C568" s="37"/>
      <c r="D568" s="37"/>
      <c r="E568" s="10">
        <f t="shared" si="89"/>
        <v>0</v>
      </c>
    </row>
    <row r="569" spans="1:5" x14ac:dyDescent="0.25">
      <c r="A569" s="132"/>
      <c r="B569" s="4" t="s">
        <v>191</v>
      </c>
      <c r="C569" s="37"/>
      <c r="D569" s="37"/>
      <c r="E569" s="10">
        <f t="shared" si="89"/>
        <v>0</v>
      </c>
    </row>
    <row r="570" spans="1:5" x14ac:dyDescent="0.25">
      <c r="A570" s="132"/>
      <c r="B570" s="4" t="s">
        <v>192</v>
      </c>
      <c r="C570" s="37"/>
      <c r="D570" s="37"/>
      <c r="E570" s="10">
        <f>C570+D570</f>
        <v>0</v>
      </c>
    </row>
    <row r="571" spans="1:5" x14ac:dyDescent="0.25">
      <c r="A571" s="132"/>
      <c r="B571" s="4" t="s">
        <v>241</v>
      </c>
      <c r="C571" s="37"/>
      <c r="D571" s="37"/>
      <c r="E571" s="10">
        <f t="shared" ref="E571:E577" si="90">C571+D571</f>
        <v>0</v>
      </c>
    </row>
    <row r="572" spans="1:5" x14ac:dyDescent="0.25">
      <c r="A572" s="132"/>
      <c r="B572" s="4" t="s">
        <v>209</v>
      </c>
      <c r="C572" s="37"/>
      <c r="D572" s="37"/>
      <c r="E572" s="10">
        <f t="shared" si="90"/>
        <v>0</v>
      </c>
    </row>
    <row r="573" spans="1:5" x14ac:dyDescent="0.25">
      <c r="A573" s="132"/>
      <c r="B573" s="4" t="s">
        <v>195</v>
      </c>
      <c r="C573" s="37"/>
      <c r="D573" s="37"/>
      <c r="E573" s="10">
        <f t="shared" si="90"/>
        <v>0</v>
      </c>
    </row>
    <row r="574" spans="1:5" x14ac:dyDescent="0.25">
      <c r="A574" s="132"/>
      <c r="B574" s="4" t="s">
        <v>196</v>
      </c>
      <c r="C574" s="37"/>
      <c r="D574" s="37"/>
      <c r="E574" s="10">
        <f t="shared" si="90"/>
        <v>0</v>
      </c>
    </row>
    <row r="575" spans="1:5" x14ac:dyDescent="0.25">
      <c r="A575" s="132"/>
      <c r="B575" s="4" t="s">
        <v>197</v>
      </c>
      <c r="C575" s="37"/>
      <c r="D575" s="37"/>
      <c r="E575" s="10">
        <f t="shared" si="90"/>
        <v>0</v>
      </c>
    </row>
    <row r="576" spans="1:5" x14ac:dyDescent="0.25">
      <c r="A576" s="132"/>
      <c r="B576" s="4" t="s">
        <v>242</v>
      </c>
      <c r="C576" s="37"/>
      <c r="D576" s="37"/>
      <c r="E576" s="10">
        <f t="shared" si="90"/>
        <v>0</v>
      </c>
    </row>
    <row r="577" spans="1:5" x14ac:dyDescent="0.25">
      <c r="A577" s="128"/>
      <c r="B577" s="6" t="s">
        <v>167</v>
      </c>
      <c r="C577" s="10">
        <f>SUM(C562:C576)</f>
        <v>0</v>
      </c>
      <c r="D577" s="10">
        <f>SUM(D562:D576)</f>
        <v>0</v>
      </c>
      <c r="E577" s="10">
        <f t="shared" si="90"/>
        <v>0</v>
      </c>
    </row>
    <row r="578" spans="1:5" x14ac:dyDescent="0.25">
      <c r="A578" s="3">
        <v>36</v>
      </c>
      <c r="B578" s="136" t="s">
        <v>252</v>
      </c>
      <c r="C578" s="136"/>
      <c r="D578" s="136"/>
      <c r="E578" s="136"/>
    </row>
    <row r="579" spans="1:5" x14ac:dyDescent="0.25">
      <c r="A579" s="127"/>
      <c r="B579" s="4" t="s">
        <v>190</v>
      </c>
      <c r="C579" s="37"/>
      <c r="D579" s="37"/>
      <c r="E579" s="10">
        <f>C579+D579</f>
        <v>0</v>
      </c>
    </row>
    <row r="580" spans="1:5" x14ac:dyDescent="0.25">
      <c r="A580" s="132"/>
      <c r="B580" s="4" t="s">
        <v>211</v>
      </c>
      <c r="C580" s="37"/>
      <c r="D580" s="37"/>
      <c r="E580" s="10">
        <f t="shared" ref="E580:E581" si="91">C580+D580</f>
        <v>0</v>
      </c>
    </row>
    <row r="581" spans="1:5" x14ac:dyDescent="0.25">
      <c r="A581" s="132"/>
      <c r="B581" s="5" t="s">
        <v>200</v>
      </c>
      <c r="C581" s="37"/>
      <c r="D581" s="37"/>
      <c r="E581" s="10">
        <f t="shared" si="91"/>
        <v>0</v>
      </c>
    </row>
    <row r="582" spans="1:5" x14ac:dyDescent="0.25">
      <c r="A582" s="132"/>
      <c r="B582" s="4" t="s">
        <v>191</v>
      </c>
      <c r="C582" s="37"/>
      <c r="D582" s="37"/>
      <c r="E582" s="10">
        <f t="shared" ref="E582" si="92">C582+D582</f>
        <v>0</v>
      </c>
    </row>
    <row r="583" spans="1:5" x14ac:dyDescent="0.25">
      <c r="A583" s="132"/>
      <c r="B583" s="4" t="s">
        <v>241</v>
      </c>
      <c r="C583" s="37"/>
      <c r="D583" s="37"/>
      <c r="E583" s="10">
        <f>C583+D583</f>
        <v>0</v>
      </c>
    </row>
    <row r="584" spans="1:5" x14ac:dyDescent="0.25">
      <c r="A584" s="132"/>
      <c r="B584" s="4" t="s">
        <v>192</v>
      </c>
      <c r="C584" s="37"/>
      <c r="D584" s="37"/>
      <c r="E584" s="10">
        <f>C584+D584</f>
        <v>0</v>
      </c>
    </row>
    <row r="585" spans="1:5" x14ac:dyDescent="0.25">
      <c r="A585" s="132"/>
      <c r="B585" s="4" t="s">
        <v>209</v>
      </c>
      <c r="C585" s="37"/>
      <c r="D585" s="37"/>
      <c r="E585" s="10">
        <f t="shared" ref="E585:E590" si="93">C585+D585</f>
        <v>0</v>
      </c>
    </row>
    <row r="586" spans="1:5" x14ac:dyDescent="0.25">
      <c r="A586" s="132"/>
      <c r="B586" s="4" t="s">
        <v>195</v>
      </c>
      <c r="C586" s="37"/>
      <c r="D586" s="37"/>
      <c r="E586" s="10">
        <f t="shared" si="93"/>
        <v>0</v>
      </c>
    </row>
    <row r="587" spans="1:5" x14ac:dyDescent="0.25">
      <c r="A587" s="132"/>
      <c r="B587" s="4" t="s">
        <v>196</v>
      </c>
      <c r="C587" s="37"/>
      <c r="D587" s="37"/>
      <c r="E587" s="10">
        <f t="shared" si="93"/>
        <v>0</v>
      </c>
    </row>
    <row r="588" spans="1:5" x14ac:dyDescent="0.25">
      <c r="A588" s="132"/>
      <c r="B588" s="4" t="s">
        <v>197</v>
      </c>
      <c r="C588" s="37"/>
      <c r="D588" s="37"/>
      <c r="E588" s="10">
        <f t="shared" si="93"/>
        <v>0</v>
      </c>
    </row>
    <row r="589" spans="1:5" x14ac:dyDescent="0.25">
      <c r="A589" s="132"/>
      <c r="B589" s="4" t="s">
        <v>242</v>
      </c>
      <c r="C589" s="37"/>
      <c r="D589" s="37"/>
      <c r="E589" s="10">
        <f t="shared" si="93"/>
        <v>0</v>
      </c>
    </row>
    <row r="590" spans="1:5" x14ac:dyDescent="0.25">
      <c r="A590" s="128"/>
      <c r="B590" s="6" t="s">
        <v>167</v>
      </c>
      <c r="C590" s="10">
        <f>SUM(C579:C589)</f>
        <v>0</v>
      </c>
      <c r="D590" s="10">
        <f>SUM(D579:D589)</f>
        <v>0</v>
      </c>
      <c r="E590" s="10">
        <f t="shared" si="93"/>
        <v>0</v>
      </c>
    </row>
    <row r="591" spans="1:5" x14ac:dyDescent="0.25">
      <c r="A591" s="3">
        <v>37</v>
      </c>
      <c r="B591" s="136" t="s">
        <v>253</v>
      </c>
      <c r="C591" s="136"/>
      <c r="D591" s="136"/>
      <c r="E591" s="136"/>
    </row>
    <row r="592" spans="1:5" x14ac:dyDescent="0.25">
      <c r="A592" s="127"/>
      <c r="B592" s="4" t="s">
        <v>202</v>
      </c>
      <c r="C592" s="37"/>
      <c r="D592" s="37"/>
      <c r="E592" s="10">
        <f>C592+D592</f>
        <v>0</v>
      </c>
    </row>
    <row r="593" spans="1:5" x14ac:dyDescent="0.25">
      <c r="A593" s="132"/>
      <c r="B593" s="4" t="s">
        <v>203</v>
      </c>
      <c r="C593" s="37"/>
      <c r="D593" s="37"/>
      <c r="E593" s="10">
        <f t="shared" ref="E593:E596" si="94">C593+D593</f>
        <v>0</v>
      </c>
    </row>
    <row r="594" spans="1:5" x14ac:dyDescent="0.25">
      <c r="A594" s="132"/>
      <c r="B594" s="4" t="s">
        <v>204</v>
      </c>
      <c r="C594" s="37"/>
      <c r="D594" s="37"/>
      <c r="E594" s="10">
        <f t="shared" si="94"/>
        <v>0</v>
      </c>
    </row>
    <row r="595" spans="1:5" x14ac:dyDescent="0.25">
      <c r="A595" s="132"/>
      <c r="B595" s="4" t="s">
        <v>205</v>
      </c>
      <c r="C595" s="37"/>
      <c r="D595" s="37"/>
      <c r="E595" s="10">
        <f t="shared" si="94"/>
        <v>0</v>
      </c>
    </row>
    <row r="596" spans="1:5" x14ac:dyDescent="0.25">
      <c r="A596" s="132"/>
      <c r="B596" s="4" t="s">
        <v>250</v>
      </c>
      <c r="C596" s="37"/>
      <c r="D596" s="37"/>
      <c r="E596" s="10">
        <f t="shared" si="94"/>
        <v>0</v>
      </c>
    </row>
    <row r="597" spans="1:5" x14ac:dyDescent="0.25">
      <c r="A597" s="132"/>
      <c r="B597" s="4" t="s">
        <v>206</v>
      </c>
      <c r="C597" s="37"/>
      <c r="D597" s="37"/>
      <c r="E597" s="10">
        <f t="shared" ref="E597:E600" si="95">C597+D597</f>
        <v>0</v>
      </c>
    </row>
    <row r="598" spans="1:5" x14ac:dyDescent="0.25">
      <c r="A598" s="132"/>
      <c r="B598" s="4" t="s">
        <v>222</v>
      </c>
      <c r="C598" s="37"/>
      <c r="D598" s="37"/>
      <c r="E598" s="10">
        <f t="shared" si="95"/>
        <v>0</v>
      </c>
    </row>
    <row r="599" spans="1:5" x14ac:dyDescent="0.25">
      <c r="A599" s="132"/>
      <c r="B599" s="5" t="s">
        <v>207</v>
      </c>
      <c r="C599" s="37"/>
      <c r="D599" s="37"/>
      <c r="E599" s="10">
        <f t="shared" si="95"/>
        <v>0</v>
      </c>
    </row>
    <row r="600" spans="1:5" x14ac:dyDescent="0.25">
      <c r="A600" s="132"/>
      <c r="B600" s="4" t="s">
        <v>191</v>
      </c>
      <c r="C600" s="37"/>
      <c r="D600" s="37"/>
      <c r="E600" s="10">
        <f t="shared" si="95"/>
        <v>0</v>
      </c>
    </row>
    <row r="601" spans="1:5" x14ac:dyDescent="0.25">
      <c r="A601" s="132"/>
      <c r="B601" s="4" t="s">
        <v>192</v>
      </c>
      <c r="C601" s="37"/>
      <c r="D601" s="37"/>
      <c r="E601" s="10">
        <f>C601+D601</f>
        <v>0</v>
      </c>
    </row>
    <row r="602" spans="1:5" x14ac:dyDescent="0.25">
      <c r="A602" s="132"/>
      <c r="B602" s="4" t="s">
        <v>241</v>
      </c>
      <c r="C602" s="37"/>
      <c r="D602" s="37"/>
      <c r="E602" s="10">
        <f t="shared" ref="E602:E608" si="96">C602+D602</f>
        <v>0</v>
      </c>
    </row>
    <row r="603" spans="1:5" x14ac:dyDescent="0.25">
      <c r="A603" s="132"/>
      <c r="B603" s="4" t="s">
        <v>209</v>
      </c>
      <c r="C603" s="37"/>
      <c r="D603" s="37"/>
      <c r="E603" s="10">
        <f t="shared" si="96"/>
        <v>0</v>
      </c>
    </row>
    <row r="604" spans="1:5" x14ac:dyDescent="0.25">
      <c r="A604" s="132"/>
      <c r="B604" s="4" t="s">
        <v>195</v>
      </c>
      <c r="C604" s="37"/>
      <c r="D604" s="37"/>
      <c r="E604" s="10">
        <f t="shared" si="96"/>
        <v>0</v>
      </c>
    </row>
    <row r="605" spans="1:5" x14ac:dyDescent="0.25">
      <c r="A605" s="132"/>
      <c r="B605" s="4" t="s">
        <v>196</v>
      </c>
      <c r="C605" s="37"/>
      <c r="D605" s="37"/>
      <c r="E605" s="10">
        <f t="shared" si="96"/>
        <v>0</v>
      </c>
    </row>
    <row r="606" spans="1:5" x14ac:dyDescent="0.25">
      <c r="A606" s="132"/>
      <c r="B606" s="4" t="s">
        <v>197</v>
      </c>
      <c r="C606" s="37"/>
      <c r="D606" s="37"/>
      <c r="E606" s="10">
        <f t="shared" si="96"/>
        <v>0</v>
      </c>
    </row>
    <row r="607" spans="1:5" x14ac:dyDescent="0.25">
      <c r="A607" s="132"/>
      <c r="B607" s="4" t="s">
        <v>242</v>
      </c>
      <c r="C607" s="37"/>
      <c r="D607" s="37"/>
      <c r="E607" s="10">
        <f t="shared" si="96"/>
        <v>0</v>
      </c>
    </row>
    <row r="608" spans="1:5" x14ac:dyDescent="0.25">
      <c r="A608" s="128"/>
      <c r="B608" s="6" t="s">
        <v>167</v>
      </c>
      <c r="C608" s="10">
        <f>SUM(C592:C607)</f>
        <v>0</v>
      </c>
      <c r="D608" s="10">
        <f>SUM(D592:D607)</f>
        <v>0</v>
      </c>
      <c r="E608" s="10">
        <f t="shared" si="96"/>
        <v>0</v>
      </c>
    </row>
    <row r="609" spans="1:5" x14ac:dyDescent="0.25">
      <c r="A609" s="3">
        <v>38</v>
      </c>
      <c r="B609" s="136" t="s">
        <v>254</v>
      </c>
      <c r="C609" s="136"/>
      <c r="D609" s="136"/>
      <c r="E609" s="136"/>
    </row>
    <row r="610" spans="1:5" x14ac:dyDescent="0.25">
      <c r="A610" s="127"/>
      <c r="B610" s="36"/>
      <c r="C610" s="37"/>
      <c r="D610" s="37"/>
      <c r="E610" s="10">
        <f>C610+D610</f>
        <v>0</v>
      </c>
    </row>
    <row r="611" spans="1:5" x14ac:dyDescent="0.25">
      <c r="A611" s="132"/>
      <c r="B611" s="36"/>
      <c r="C611" s="37"/>
      <c r="D611" s="37"/>
      <c r="E611" s="10">
        <f t="shared" ref="E611" si="97">C611+D611</f>
        <v>0</v>
      </c>
    </row>
    <row r="612" spans="1:5" x14ac:dyDescent="0.25">
      <c r="A612" s="132"/>
      <c r="B612" s="36"/>
      <c r="C612" s="37"/>
      <c r="D612" s="37"/>
      <c r="E612" s="10">
        <f>C612+D612</f>
        <v>0</v>
      </c>
    </row>
    <row r="613" spans="1:5" x14ac:dyDescent="0.25">
      <c r="A613" s="132"/>
      <c r="B613" s="36"/>
      <c r="C613" s="37"/>
      <c r="D613" s="37"/>
      <c r="E613" s="10">
        <f t="shared" ref="E613:E625" si="98">C613+D613</f>
        <v>0</v>
      </c>
    </row>
    <row r="614" spans="1:5" x14ac:dyDescent="0.25">
      <c r="A614" s="132"/>
      <c r="B614" s="36"/>
      <c r="C614" s="37"/>
      <c r="D614" s="37"/>
      <c r="E614" s="10">
        <f t="shared" si="98"/>
        <v>0</v>
      </c>
    </row>
    <row r="615" spans="1:5" x14ac:dyDescent="0.25">
      <c r="A615" s="132"/>
      <c r="B615" s="36"/>
      <c r="C615" s="37"/>
      <c r="D615" s="37"/>
      <c r="E615" s="10">
        <f t="shared" si="98"/>
        <v>0</v>
      </c>
    </row>
    <row r="616" spans="1:5" x14ac:dyDescent="0.25">
      <c r="A616" s="132"/>
      <c r="B616" s="36"/>
      <c r="C616" s="37"/>
      <c r="D616" s="37"/>
      <c r="E616" s="10">
        <f t="shared" si="98"/>
        <v>0</v>
      </c>
    </row>
    <row r="617" spans="1:5" x14ac:dyDescent="0.25">
      <c r="A617" s="132"/>
      <c r="B617" s="36"/>
      <c r="C617" s="37"/>
      <c r="D617" s="37"/>
      <c r="E617" s="10">
        <f t="shared" si="98"/>
        <v>0</v>
      </c>
    </row>
    <row r="618" spans="1:5" x14ac:dyDescent="0.25">
      <c r="A618" s="132"/>
      <c r="B618" s="36"/>
      <c r="C618" s="37"/>
      <c r="D618" s="37"/>
      <c r="E618" s="10">
        <f t="shared" si="98"/>
        <v>0</v>
      </c>
    </row>
    <row r="619" spans="1:5" x14ac:dyDescent="0.25">
      <c r="A619" s="132"/>
      <c r="B619" s="36"/>
      <c r="C619" s="37"/>
      <c r="D619" s="37"/>
      <c r="E619" s="10">
        <f t="shared" si="98"/>
        <v>0</v>
      </c>
    </row>
    <row r="620" spans="1:5" x14ac:dyDescent="0.25">
      <c r="A620" s="132"/>
      <c r="B620" s="36"/>
      <c r="C620" s="37"/>
      <c r="D620" s="37"/>
      <c r="E620" s="10">
        <f t="shared" si="98"/>
        <v>0</v>
      </c>
    </row>
    <row r="621" spans="1:5" x14ac:dyDescent="0.25">
      <c r="A621" s="132"/>
      <c r="B621" s="36"/>
      <c r="C621" s="37"/>
      <c r="D621" s="37"/>
      <c r="E621" s="10">
        <f t="shared" si="98"/>
        <v>0</v>
      </c>
    </row>
    <row r="622" spans="1:5" x14ac:dyDescent="0.25">
      <c r="A622" s="132"/>
      <c r="B622" s="36"/>
      <c r="C622" s="37"/>
      <c r="D622" s="37"/>
      <c r="E622" s="10">
        <f t="shared" si="98"/>
        <v>0</v>
      </c>
    </row>
    <row r="623" spans="1:5" x14ac:dyDescent="0.25">
      <c r="A623" s="132"/>
      <c r="B623" s="36"/>
      <c r="C623" s="37"/>
      <c r="D623" s="37"/>
      <c r="E623" s="10">
        <f t="shared" si="98"/>
        <v>0</v>
      </c>
    </row>
    <row r="624" spans="1:5" x14ac:dyDescent="0.25">
      <c r="A624" s="132"/>
      <c r="B624" s="36"/>
      <c r="C624" s="37"/>
      <c r="D624" s="37"/>
      <c r="E624" s="10">
        <f t="shared" si="98"/>
        <v>0</v>
      </c>
    </row>
    <row r="625" spans="1:5" x14ac:dyDescent="0.25">
      <c r="A625" s="128"/>
      <c r="B625" s="6" t="s">
        <v>167</v>
      </c>
      <c r="C625" s="10">
        <f>SUM(C610:C624)</f>
        <v>0</v>
      </c>
      <c r="D625" s="10">
        <f>SUM(D610:D624)</f>
        <v>0</v>
      </c>
      <c r="E625" s="10">
        <f t="shared" si="98"/>
        <v>0</v>
      </c>
    </row>
    <row r="626" spans="1:5" x14ac:dyDescent="0.25">
      <c r="A626" s="3">
        <v>39</v>
      </c>
      <c r="B626" s="136" t="s">
        <v>255</v>
      </c>
      <c r="C626" s="136"/>
      <c r="D626" s="136"/>
      <c r="E626" s="136"/>
    </row>
    <row r="627" spans="1:5" x14ac:dyDescent="0.25">
      <c r="A627" s="127"/>
      <c r="B627" s="4" t="s">
        <v>202</v>
      </c>
      <c r="C627" s="37"/>
      <c r="D627" s="37"/>
      <c r="E627" s="10">
        <f>C627+D627</f>
        <v>0</v>
      </c>
    </row>
    <row r="628" spans="1:5" x14ac:dyDescent="0.25">
      <c r="A628" s="132"/>
      <c r="B628" s="4" t="s">
        <v>231</v>
      </c>
      <c r="C628" s="37"/>
      <c r="D628" s="37"/>
      <c r="E628" s="10">
        <f t="shared" ref="E628:E635" si="99">C628+D628</f>
        <v>0</v>
      </c>
    </row>
    <row r="629" spans="1:5" x14ac:dyDescent="0.25">
      <c r="A629" s="132"/>
      <c r="B629" s="4" t="s">
        <v>232</v>
      </c>
      <c r="C629" s="37"/>
      <c r="D629" s="37"/>
      <c r="E629" s="10">
        <f t="shared" si="99"/>
        <v>0</v>
      </c>
    </row>
    <row r="630" spans="1:5" x14ac:dyDescent="0.25">
      <c r="A630" s="132"/>
      <c r="B630" s="4" t="s">
        <v>233</v>
      </c>
      <c r="C630" s="37"/>
      <c r="D630" s="37"/>
      <c r="E630" s="10">
        <f t="shared" si="99"/>
        <v>0</v>
      </c>
    </row>
    <row r="631" spans="1:5" x14ac:dyDescent="0.25">
      <c r="A631" s="132"/>
      <c r="B631" s="4" t="s">
        <v>200</v>
      </c>
      <c r="C631" s="37"/>
      <c r="D631" s="37"/>
      <c r="E631" s="10">
        <f t="shared" si="99"/>
        <v>0</v>
      </c>
    </row>
    <row r="632" spans="1:5" x14ac:dyDescent="0.25">
      <c r="A632" s="132"/>
      <c r="B632" s="4" t="s">
        <v>211</v>
      </c>
      <c r="C632" s="37"/>
      <c r="D632" s="37"/>
      <c r="E632" s="10">
        <f t="shared" si="99"/>
        <v>0</v>
      </c>
    </row>
    <row r="633" spans="1:5" x14ac:dyDescent="0.25">
      <c r="A633" s="132"/>
      <c r="B633" s="4" t="s">
        <v>222</v>
      </c>
      <c r="C633" s="37"/>
      <c r="D633" s="37"/>
      <c r="E633" s="10">
        <f t="shared" si="99"/>
        <v>0</v>
      </c>
    </row>
    <row r="634" spans="1:5" x14ac:dyDescent="0.25">
      <c r="A634" s="132"/>
      <c r="B634" s="5" t="s">
        <v>207</v>
      </c>
      <c r="C634" s="37"/>
      <c r="D634" s="37"/>
      <c r="E634" s="10">
        <f t="shared" si="99"/>
        <v>0</v>
      </c>
    </row>
    <row r="635" spans="1:5" x14ac:dyDescent="0.25">
      <c r="A635" s="132"/>
      <c r="B635" s="4" t="s">
        <v>191</v>
      </c>
      <c r="C635" s="37"/>
      <c r="D635" s="37"/>
      <c r="E635" s="10">
        <f t="shared" si="99"/>
        <v>0</v>
      </c>
    </row>
    <row r="636" spans="1:5" x14ac:dyDescent="0.25">
      <c r="A636" s="132"/>
      <c r="B636" s="4" t="s">
        <v>192</v>
      </c>
      <c r="C636" s="37"/>
      <c r="D636" s="37"/>
      <c r="E636" s="10">
        <f>C636+D636</f>
        <v>0</v>
      </c>
    </row>
    <row r="637" spans="1:5" x14ac:dyDescent="0.25">
      <c r="A637" s="132"/>
      <c r="B637" s="4" t="s">
        <v>209</v>
      </c>
      <c r="C637" s="37"/>
      <c r="D637" s="37"/>
      <c r="E637" s="10">
        <f t="shared" ref="E637:E639" si="100">C637+D637</f>
        <v>0</v>
      </c>
    </row>
    <row r="638" spans="1:5" x14ac:dyDescent="0.25">
      <c r="A638" s="132"/>
      <c r="B638" s="4" t="s">
        <v>195</v>
      </c>
      <c r="C638" s="37"/>
      <c r="D638" s="37"/>
      <c r="E638" s="10">
        <f t="shared" si="100"/>
        <v>0</v>
      </c>
    </row>
    <row r="639" spans="1:5" x14ac:dyDescent="0.25">
      <c r="A639" s="128"/>
      <c r="B639" s="6" t="s">
        <v>167</v>
      </c>
      <c r="C639" s="10">
        <f>SUM(C627:C638)</f>
        <v>0</v>
      </c>
      <c r="D639" s="10">
        <f>SUM(D627:D638)</f>
        <v>0</v>
      </c>
      <c r="E639" s="10">
        <f t="shared" si="100"/>
        <v>0</v>
      </c>
    </row>
    <row r="640" spans="1:5" x14ac:dyDescent="0.25">
      <c r="A640" s="137" t="s">
        <v>58</v>
      </c>
      <c r="B640" s="138"/>
      <c r="C640" s="138"/>
      <c r="D640" s="138"/>
      <c r="E640" s="139"/>
    </row>
    <row r="641" spans="1:5" x14ac:dyDescent="0.25">
      <c r="A641" s="3">
        <v>40</v>
      </c>
      <c r="B641" s="136" t="s">
        <v>256</v>
      </c>
      <c r="C641" s="136"/>
      <c r="D641" s="136"/>
      <c r="E641" s="136"/>
    </row>
    <row r="642" spans="1:5" x14ac:dyDescent="0.25">
      <c r="A642" s="127"/>
      <c r="B642" s="36"/>
      <c r="C642" s="37"/>
      <c r="D642" s="37"/>
      <c r="E642" s="10">
        <f>C642+D642</f>
        <v>0</v>
      </c>
    </row>
    <row r="643" spans="1:5" x14ac:dyDescent="0.25">
      <c r="A643" s="132"/>
      <c r="B643" s="36"/>
      <c r="C643" s="37"/>
      <c r="D643" s="37"/>
      <c r="E643" s="10">
        <f t="shared" ref="E643" si="101">C643+D643</f>
        <v>0</v>
      </c>
    </row>
    <row r="644" spans="1:5" x14ac:dyDescent="0.25">
      <c r="A644" s="132"/>
      <c r="B644" s="36"/>
      <c r="C644" s="37"/>
      <c r="D644" s="37"/>
      <c r="E644" s="10">
        <f>C644+D644</f>
        <v>0</v>
      </c>
    </row>
    <row r="645" spans="1:5" x14ac:dyDescent="0.25">
      <c r="A645" s="132"/>
      <c r="B645" s="36"/>
      <c r="C645" s="37"/>
      <c r="D645" s="37"/>
      <c r="E645" s="10">
        <f t="shared" ref="E645:E657" si="102">C645+D645</f>
        <v>0</v>
      </c>
    </row>
    <row r="646" spans="1:5" x14ac:dyDescent="0.25">
      <c r="A646" s="132"/>
      <c r="B646" s="36"/>
      <c r="C646" s="37"/>
      <c r="D646" s="37"/>
      <c r="E646" s="10">
        <f t="shared" si="102"/>
        <v>0</v>
      </c>
    </row>
    <row r="647" spans="1:5" x14ac:dyDescent="0.25">
      <c r="A647" s="132"/>
      <c r="B647" s="36"/>
      <c r="C647" s="37"/>
      <c r="D647" s="37"/>
      <c r="E647" s="10">
        <f t="shared" si="102"/>
        <v>0</v>
      </c>
    </row>
    <row r="648" spans="1:5" x14ac:dyDescent="0.25">
      <c r="A648" s="132"/>
      <c r="B648" s="36"/>
      <c r="C648" s="37"/>
      <c r="D648" s="37"/>
      <c r="E648" s="10">
        <f t="shared" si="102"/>
        <v>0</v>
      </c>
    </row>
    <row r="649" spans="1:5" x14ac:dyDescent="0.25">
      <c r="A649" s="132"/>
      <c r="B649" s="36"/>
      <c r="C649" s="37"/>
      <c r="D649" s="37"/>
      <c r="E649" s="10">
        <f t="shared" si="102"/>
        <v>0</v>
      </c>
    </row>
    <row r="650" spans="1:5" x14ac:dyDescent="0.25">
      <c r="A650" s="132"/>
      <c r="B650" s="36"/>
      <c r="C650" s="37"/>
      <c r="D650" s="37"/>
      <c r="E650" s="10">
        <f t="shared" si="102"/>
        <v>0</v>
      </c>
    </row>
    <row r="651" spans="1:5" x14ac:dyDescent="0.25">
      <c r="A651" s="132"/>
      <c r="B651" s="36"/>
      <c r="C651" s="37"/>
      <c r="D651" s="37"/>
      <c r="E651" s="10">
        <f t="shared" si="102"/>
        <v>0</v>
      </c>
    </row>
    <row r="652" spans="1:5" x14ac:dyDescent="0.25">
      <c r="A652" s="132"/>
      <c r="B652" s="36"/>
      <c r="C652" s="37"/>
      <c r="D652" s="37"/>
      <c r="E652" s="10">
        <f t="shared" si="102"/>
        <v>0</v>
      </c>
    </row>
    <row r="653" spans="1:5" x14ac:dyDescent="0.25">
      <c r="A653" s="132"/>
      <c r="B653" s="36"/>
      <c r="C653" s="37"/>
      <c r="D653" s="37"/>
      <c r="E653" s="10">
        <f t="shared" si="102"/>
        <v>0</v>
      </c>
    </row>
    <row r="654" spans="1:5" x14ac:dyDescent="0.25">
      <c r="A654" s="132"/>
      <c r="B654" s="36"/>
      <c r="C654" s="37"/>
      <c r="D654" s="37"/>
      <c r="E654" s="10">
        <f t="shared" si="102"/>
        <v>0</v>
      </c>
    </row>
    <row r="655" spans="1:5" x14ac:dyDescent="0.25">
      <c r="A655" s="132"/>
      <c r="B655" s="36"/>
      <c r="C655" s="37"/>
      <c r="D655" s="37"/>
      <c r="E655" s="10">
        <f t="shared" si="102"/>
        <v>0</v>
      </c>
    </row>
    <row r="656" spans="1:5" x14ac:dyDescent="0.25">
      <c r="A656" s="132"/>
      <c r="B656" s="36"/>
      <c r="C656" s="37"/>
      <c r="D656" s="37"/>
      <c r="E656" s="10">
        <f t="shared" si="102"/>
        <v>0</v>
      </c>
    </row>
    <row r="657" spans="1:5" x14ac:dyDescent="0.25">
      <c r="A657" s="128"/>
      <c r="B657" s="6" t="s">
        <v>167</v>
      </c>
      <c r="C657" s="10">
        <f>SUM(C642:C656)</f>
        <v>0</v>
      </c>
      <c r="D657" s="10">
        <f>SUM(D642:D656)</f>
        <v>0</v>
      </c>
      <c r="E657" s="10">
        <f t="shared" si="102"/>
        <v>0</v>
      </c>
    </row>
    <row r="658" spans="1:5" x14ac:dyDescent="0.25">
      <c r="A658" s="137" t="s">
        <v>63</v>
      </c>
      <c r="B658" s="138"/>
      <c r="C658" s="138"/>
      <c r="D658" s="138"/>
      <c r="E658" s="139"/>
    </row>
    <row r="659" spans="1:5" x14ac:dyDescent="0.25">
      <c r="A659" s="3">
        <v>41</v>
      </c>
      <c r="B659" s="136" t="s">
        <v>257</v>
      </c>
      <c r="C659" s="136"/>
      <c r="D659" s="136"/>
      <c r="E659" s="136"/>
    </row>
    <row r="660" spans="1:5" x14ac:dyDescent="0.25">
      <c r="A660" s="127"/>
      <c r="B660" s="23" t="s">
        <v>258</v>
      </c>
      <c r="C660" s="37"/>
      <c r="D660" s="37"/>
      <c r="E660" s="10">
        <f>C660+D660</f>
        <v>0</v>
      </c>
    </row>
    <row r="661" spans="1:5" x14ac:dyDescent="0.25">
      <c r="A661" s="132"/>
      <c r="B661" s="23" t="s">
        <v>259</v>
      </c>
      <c r="C661" s="37"/>
      <c r="D661" s="37"/>
      <c r="E661" s="10">
        <f>C661+D661</f>
        <v>0</v>
      </c>
    </row>
    <row r="662" spans="1:5" x14ac:dyDescent="0.25">
      <c r="A662" s="132"/>
      <c r="B662" s="23" t="s">
        <v>260</v>
      </c>
      <c r="C662" s="37"/>
      <c r="D662" s="37"/>
      <c r="E662" s="10">
        <f t="shared" ref="E662:E663" si="103">C662+D662</f>
        <v>0</v>
      </c>
    </row>
    <row r="663" spans="1:5" x14ac:dyDescent="0.25">
      <c r="A663" s="132"/>
      <c r="B663" s="23" t="s">
        <v>261</v>
      </c>
      <c r="C663" s="37"/>
      <c r="D663" s="37"/>
      <c r="E663" s="10">
        <f t="shared" si="103"/>
        <v>0</v>
      </c>
    </row>
    <row r="664" spans="1:5" x14ac:dyDescent="0.25">
      <c r="A664" s="128"/>
      <c r="B664" s="6" t="s">
        <v>167</v>
      </c>
      <c r="C664" s="10">
        <f>SUM(C660:C663)</f>
        <v>0</v>
      </c>
      <c r="D664" s="10">
        <f>SUM(D660:D663)</f>
        <v>0</v>
      </c>
      <c r="E664" s="10">
        <f t="shared" ref="E664" si="104">C664+D664</f>
        <v>0</v>
      </c>
    </row>
  </sheetData>
  <sheetProtection algorithmName="SHA-512" hashValue="ibNcZTPUD71eKVgCzF/s1q0K0EPDue8Pav4ZUrUzLhNrOVrwnuMaLHPDFFpDpyxIkvzKBFMzNKyXot3C8EusgQ==" saltValue="T/uuhRf1gE2RIgp9TppugA==" spinCount="100000" sheet="1" objects="1" scenarios="1"/>
  <mergeCells count="88">
    <mergeCell ref="B366:E366"/>
    <mergeCell ref="A367:A368"/>
    <mergeCell ref="A627:A639"/>
    <mergeCell ref="B353:E353"/>
    <mergeCell ref="A354:A365"/>
    <mergeCell ref="B626:E626"/>
    <mergeCell ref="A444:A453"/>
    <mergeCell ref="A455:A466"/>
    <mergeCell ref="B425:E425"/>
    <mergeCell ref="A426:A441"/>
    <mergeCell ref="A610:A625"/>
    <mergeCell ref="A579:A590"/>
    <mergeCell ref="A592:A608"/>
    <mergeCell ref="A468:A485"/>
    <mergeCell ref="A369:E369"/>
    <mergeCell ref="B370:E370"/>
    <mergeCell ref="A562:A577"/>
    <mergeCell ref="B467:E467"/>
    <mergeCell ref="B486:E486"/>
    <mergeCell ref="B504:E504"/>
    <mergeCell ref="B524:E524"/>
    <mergeCell ref="B542:E542"/>
    <mergeCell ref="A487:A503"/>
    <mergeCell ref="A505:A523"/>
    <mergeCell ref="A16:A25"/>
    <mergeCell ref="A27:A42"/>
    <mergeCell ref="A62:A78"/>
    <mergeCell ref="B561:E561"/>
    <mergeCell ref="B97:E97"/>
    <mergeCell ref="B114:E114"/>
    <mergeCell ref="B127:E127"/>
    <mergeCell ref="B230:E230"/>
    <mergeCell ref="A371:A387"/>
    <mergeCell ref="A525:A541"/>
    <mergeCell ref="B406:E406"/>
    <mergeCell ref="B443:E443"/>
    <mergeCell ref="B454:E454"/>
    <mergeCell ref="A407:A424"/>
    <mergeCell ref="B284:E284"/>
    <mergeCell ref="A285:A301"/>
    <mergeCell ref="B659:E659"/>
    <mergeCell ref="A660:A664"/>
    <mergeCell ref="A640:E640"/>
    <mergeCell ref="A212:A229"/>
    <mergeCell ref="B319:E319"/>
    <mergeCell ref="A320:A335"/>
    <mergeCell ref="A267:A283"/>
    <mergeCell ref="B388:E388"/>
    <mergeCell ref="A231:A246"/>
    <mergeCell ref="B336:E336"/>
    <mergeCell ref="A337:A352"/>
    <mergeCell ref="B302:E302"/>
    <mergeCell ref="A543:A560"/>
    <mergeCell ref="B247:E247"/>
    <mergeCell ref="A248:A265"/>
    <mergeCell ref="A389:A405"/>
    <mergeCell ref="A658:E658"/>
    <mergeCell ref="B43:E43"/>
    <mergeCell ref="B61:E61"/>
    <mergeCell ref="B79:E79"/>
    <mergeCell ref="B26:E26"/>
    <mergeCell ref="B145:E145"/>
    <mergeCell ref="B164:E164"/>
    <mergeCell ref="A194:A210"/>
    <mergeCell ref="B641:E641"/>
    <mergeCell ref="A642:A657"/>
    <mergeCell ref="B266:E266"/>
    <mergeCell ref="B182:E182"/>
    <mergeCell ref="B193:E193"/>
    <mergeCell ref="A165:A181"/>
    <mergeCell ref="B591:E591"/>
    <mergeCell ref="B578:E578"/>
    <mergeCell ref="A303:A318"/>
    <mergeCell ref="B609:E609"/>
    <mergeCell ref="A442:E442"/>
    <mergeCell ref="A1:E1"/>
    <mergeCell ref="A3:E3"/>
    <mergeCell ref="B4:E4"/>
    <mergeCell ref="B15:E15"/>
    <mergeCell ref="B211:E211"/>
    <mergeCell ref="A44:A60"/>
    <mergeCell ref="A183:A192"/>
    <mergeCell ref="A80:A96"/>
    <mergeCell ref="A98:A113"/>
    <mergeCell ref="A115:A126"/>
    <mergeCell ref="A128:A144"/>
    <mergeCell ref="A146:A163"/>
    <mergeCell ref="A5:A14"/>
  </mergeCells>
  <conditionalFormatting sqref="B337:D351 B426:D440 B610:D624 C5:D13 C16:D24 C27:D41 C44:D59 C62:D77 C98:D112 C115:D125 C128:D143 C146:D162 C165:D180 C183:D191 C194:D209 C212:D228 C231:D245 C248:D264 C267:D282 C371:D386 C389:D404 C414:D423 C444:D452 C455:D465 C468:D484 C487:D502 C505:D522 C525:D540 C543:D559 C562:D576 C579:D589 C592:D607 C80:D95 C303:D317 C320:D334 C354:D364">
    <cfRule type="notContainsBlanks" dxfId="22" priority="16">
      <formula>LEN(TRIM(B5))&gt;0</formula>
    </cfRule>
  </conditionalFormatting>
  <conditionalFormatting sqref="C660:D663">
    <cfRule type="notContainsBlanks" dxfId="21" priority="15">
      <formula>LEN(TRIM(C660))&gt;0</formula>
    </cfRule>
  </conditionalFormatting>
  <conditionalFormatting sqref="C627:D638">
    <cfRule type="notContainsBlanks" dxfId="20" priority="11">
      <formula>LEN(TRIM(C627))&gt;0</formula>
    </cfRule>
  </conditionalFormatting>
  <conditionalFormatting sqref="C407:D412">
    <cfRule type="notContainsBlanks" dxfId="19" priority="5">
      <formula>LEN(TRIM(C407))&gt;0</formula>
    </cfRule>
  </conditionalFormatting>
  <conditionalFormatting sqref="C413:D413">
    <cfRule type="notContainsBlanks" dxfId="18" priority="4">
      <formula>LEN(TRIM(C413))&gt;0</formula>
    </cfRule>
  </conditionalFormatting>
  <conditionalFormatting sqref="B642:D656">
    <cfRule type="notContainsBlanks" dxfId="17" priority="3">
      <formula>LEN(TRIM(B642))&gt;0</formula>
    </cfRule>
  </conditionalFormatting>
  <conditionalFormatting sqref="C285:D300">
    <cfRule type="notContainsBlanks" dxfId="16" priority="2">
      <formula>LEN(TRIM(C285))&gt;0</formula>
    </cfRule>
  </conditionalFormatting>
  <conditionalFormatting sqref="C367:D367">
    <cfRule type="notContainsBlanks" dxfId="15" priority="1">
      <formula>LEN(TRIM(C367))&gt;0</formula>
    </cfRule>
  </conditionalFormatting>
  <dataValidations count="1">
    <dataValidation type="whole" allowBlank="1" showInputMessage="1" showErrorMessage="1" errorTitle="Whole Number" error="Enter only whole dollar amounts." sqref="C337:D351 C426:D440 C610:D624 C660:D663 C627:D638 C642:D656 C5:D13 C16:D24 C27:D41 C44:D59 C62:D77 C98:D112 C115:D125 C128:D143 C146:D162 C165:D180 C183:D191 C194:D209 C212:D228 C231:D245 C248:D264 C267:D282 C371:D386 C389:D404 C407:D423 C444:D452 C455:D465 C468:D484 C487:D502 C505:D522 C525:D540 C543:D559 C562:D576 C579:D589 C592:D607 C285:D300 C80:D95 C303:D317 C320:D334 C367:D367 C354:D364" xr:uid="{DF944E65-0670-4239-AF83-1C7D1ABBC9D8}">
      <formula1>0</formula1>
      <formula2>999999999</formula2>
    </dataValidation>
  </dataValidation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7A4CC-0AD2-4737-BC6F-D85E1D1ED774}">
  <sheetPr>
    <pageSetUpPr fitToPage="1"/>
  </sheetPr>
  <dimension ref="A1:H50"/>
  <sheetViews>
    <sheetView zoomScaleNormal="100" workbookViewId="0">
      <selection sqref="A1:G1"/>
    </sheetView>
  </sheetViews>
  <sheetFormatPr defaultRowHeight="15" x14ac:dyDescent="0.25"/>
  <cols>
    <col min="1" max="1" width="6.5703125" style="8" bestFit="1" customWidth="1"/>
    <col min="2" max="2" width="78.5703125" style="14" customWidth="1"/>
    <col min="3" max="3" width="11" customWidth="1"/>
    <col min="4" max="7" width="17.85546875" customWidth="1"/>
  </cols>
  <sheetData>
    <row r="1" spans="1:7" ht="37.5" customHeight="1" x14ac:dyDescent="0.25">
      <c r="A1" s="103" t="s">
        <v>262</v>
      </c>
      <c r="B1" s="103"/>
      <c r="C1" s="103"/>
      <c r="D1" s="103"/>
      <c r="E1" s="103"/>
      <c r="F1" s="103"/>
      <c r="G1" s="103"/>
    </row>
    <row r="2" spans="1:7" ht="45" x14ac:dyDescent="0.25">
      <c r="A2" s="15" t="s">
        <v>136</v>
      </c>
      <c r="B2" s="15" t="s">
        <v>263</v>
      </c>
      <c r="C2" s="2" t="s">
        <v>264</v>
      </c>
      <c r="D2" s="2" t="s">
        <v>265</v>
      </c>
      <c r="E2" s="2" t="s">
        <v>266</v>
      </c>
      <c r="F2" s="2" t="s">
        <v>267</v>
      </c>
      <c r="G2" s="2" t="s">
        <v>138</v>
      </c>
    </row>
    <row r="3" spans="1:7" x14ac:dyDescent="0.25">
      <c r="A3" s="137" t="s">
        <v>56</v>
      </c>
      <c r="B3" s="138"/>
      <c r="C3" s="138"/>
      <c r="D3" s="138"/>
      <c r="E3" s="138"/>
      <c r="F3" s="138"/>
      <c r="G3" s="139"/>
    </row>
    <row r="4" spans="1:7" ht="30" x14ac:dyDescent="0.25">
      <c r="A4" s="15">
        <v>1</v>
      </c>
      <c r="B4" s="24" t="str">
        <f>VLOOKUP(A4,'2A Roadside Detail'!A4:E625,2)</f>
        <v>Transition single panel VTMS Site from existing system and integrate with ETS (Southbound[32a], Northbound[1])</v>
      </c>
      <c r="C4" s="16">
        <v>2</v>
      </c>
      <c r="D4" s="13">
        <f>'2A Roadside Detail'!C14</f>
        <v>0</v>
      </c>
      <c r="E4" s="13">
        <f>'2A Roadside Detail'!D14</f>
        <v>0</v>
      </c>
      <c r="F4" s="13">
        <f>D4+E4</f>
        <v>0</v>
      </c>
      <c r="G4" s="13">
        <f>F4*C4</f>
        <v>0</v>
      </c>
    </row>
    <row r="5" spans="1:7" ht="30" x14ac:dyDescent="0.25">
      <c r="A5" s="15">
        <v>2</v>
      </c>
      <c r="B5" s="24" t="str">
        <f>VLOOKUP(A5,'2A Roadside Detail'!A5:E665,2)</f>
        <v>Replace CCTV Site in existing system and integrate with ETS (Southbound[4, 6, 10b, 12b, 14, 21, 25, 27, 31])</v>
      </c>
      <c r="C5" s="16">
        <v>9</v>
      </c>
      <c r="D5" s="13">
        <f>'2A Roadside Detail'!C25</f>
        <v>0</v>
      </c>
      <c r="E5" s="13">
        <f>'2A Roadside Detail'!D25</f>
        <v>0</v>
      </c>
      <c r="F5" s="13">
        <f t="shared" ref="F5:F18" si="0">D5+E5</f>
        <v>0</v>
      </c>
      <c r="G5" s="13">
        <f t="shared" ref="G5:G18" si="1">F5*C5</f>
        <v>0</v>
      </c>
    </row>
    <row r="6" spans="1:7" ht="30" x14ac:dyDescent="0.25">
      <c r="A6" s="15">
        <v>3</v>
      </c>
      <c r="B6" s="24" t="str">
        <f>VLOOKUP(A6,'2A Roadside Detail'!A6:E666,2)</f>
        <v>Install Toll Site, transition existing Enforcement Beacon, and integrate both with ETS (Southbound[29])</v>
      </c>
      <c r="C6" s="16">
        <v>1</v>
      </c>
      <c r="D6" s="13">
        <f>'2A Roadside Detail'!C42</f>
        <v>0</v>
      </c>
      <c r="E6" s="13">
        <f>'2A Roadside Detail'!D42</f>
        <v>0</v>
      </c>
      <c r="F6" s="13">
        <f t="shared" si="0"/>
        <v>0</v>
      </c>
      <c r="G6" s="13">
        <f t="shared" si="1"/>
        <v>0</v>
      </c>
    </row>
    <row r="7" spans="1:7" ht="30" x14ac:dyDescent="0.25">
      <c r="A7" s="15">
        <v>4</v>
      </c>
      <c r="B7" s="24" t="str">
        <f>VLOOKUP(A7,'2A Roadside Detail'!A8:E668,2)</f>
        <v>Install Toll Site, install TDS Site, transition existing Enforcement Beacon, and integrate all with ETS (Southbound[24], Northbound[5])</v>
      </c>
      <c r="C7" s="16">
        <v>2</v>
      </c>
      <c r="D7" s="13">
        <f>'2A Roadside Detail'!C60</f>
        <v>0</v>
      </c>
      <c r="E7" s="13">
        <f>'2A Roadside Detail'!D60</f>
        <v>0</v>
      </c>
      <c r="F7" s="13">
        <f t="shared" si="0"/>
        <v>0</v>
      </c>
      <c r="G7" s="13">
        <f t="shared" si="1"/>
        <v>0</v>
      </c>
    </row>
    <row r="8" spans="1:7" ht="30" x14ac:dyDescent="0.25">
      <c r="A8" s="15">
        <v>5</v>
      </c>
      <c r="B8" s="24" t="str">
        <f>VLOOKUP(A8,'2A Roadside Detail'!A9:E669,2)</f>
        <v>Replace existing Toll Site, transition existing 3-panel VTMS Site, install TDS Site, transition existing Enforcement Beacon, and integrate all with ETS (Southbound[22])</v>
      </c>
      <c r="C8" s="16">
        <v>1</v>
      </c>
      <c r="D8" s="13">
        <f>'2A Roadside Detail'!C78</f>
        <v>0</v>
      </c>
      <c r="E8" s="13">
        <f>'2A Roadside Detail'!D78</f>
        <v>0</v>
      </c>
      <c r="F8" s="13">
        <f t="shared" si="0"/>
        <v>0</v>
      </c>
      <c r="G8" s="13">
        <f t="shared" si="1"/>
        <v>0</v>
      </c>
    </row>
    <row r="9" spans="1:7" ht="30" x14ac:dyDescent="0.25">
      <c r="A9" s="15">
        <v>6</v>
      </c>
      <c r="B9" s="24" t="str">
        <f>VLOOKUP(A9,'2A Roadside Detail'!A10:E670,2)</f>
        <v>Install Read-Only Site, install dual-direction TDS Site, replace existing CCTV Site, transition existing Enforcement Beacon, and integrate all with ETS (Southbound[20])</v>
      </c>
      <c r="C9" s="16">
        <v>1</v>
      </c>
      <c r="D9" s="13">
        <f>'2A Roadside Detail'!C96</f>
        <v>0</v>
      </c>
      <c r="E9" s="13">
        <f>'2A Roadside Detail'!D96</f>
        <v>0</v>
      </c>
      <c r="F9" s="13">
        <f t="shared" si="0"/>
        <v>0</v>
      </c>
      <c r="G9" s="13">
        <f t="shared" si="1"/>
        <v>0</v>
      </c>
    </row>
    <row r="10" spans="1:7" ht="30" x14ac:dyDescent="0.25">
      <c r="A10" s="15">
        <v>7</v>
      </c>
      <c r="B10" s="24" t="str">
        <f>VLOOKUP(A10,'2A Roadside Detail'!A11:E671,2)</f>
        <v>Install Toll Site, transition existing 3-panel VTMS Site, transition existing Enforcement Beacon, and integrate all with ETS (Southbound[17, 19])</v>
      </c>
      <c r="C10" s="16">
        <v>2</v>
      </c>
      <c r="D10" s="13">
        <f>'2A Roadside Detail'!C113</f>
        <v>0</v>
      </c>
      <c r="E10" s="13">
        <f>'2A Roadside Detail'!D113</f>
        <v>0</v>
      </c>
      <c r="F10" s="13">
        <f t="shared" si="0"/>
        <v>0</v>
      </c>
      <c r="G10" s="13">
        <f t="shared" si="1"/>
        <v>0</v>
      </c>
    </row>
    <row r="11" spans="1:7" ht="30" x14ac:dyDescent="0.25">
      <c r="A11" s="15">
        <v>8</v>
      </c>
      <c r="B11" s="24" t="str">
        <f>VLOOKUP(A11,'2A Roadside Detail'!A12:E672,2)</f>
        <v>Install dual-direction TDS Site, replace existing CCTV Site, and integrate both with ETS (Southbound[16, 18])</v>
      </c>
      <c r="C11" s="16">
        <v>2</v>
      </c>
      <c r="D11" s="13">
        <f>'2A Roadside Detail'!C126</f>
        <v>0</v>
      </c>
      <c r="E11" s="13">
        <f>'2A Roadside Detail'!D126</f>
        <v>0</v>
      </c>
      <c r="F11" s="13">
        <f t="shared" si="0"/>
        <v>0</v>
      </c>
      <c r="G11" s="13">
        <f t="shared" si="1"/>
        <v>0</v>
      </c>
    </row>
    <row r="12" spans="1:7" ht="45" x14ac:dyDescent="0.25">
      <c r="A12" s="15">
        <v>9</v>
      </c>
      <c r="B12" s="24" t="str">
        <f>VLOOKUP(A12,'2A Roadside Detail'!A12:E673,2)</f>
        <v>Install Toll Site, transition existing 3-panel VTMS Site, install TDS Site, transition existing Enforcement Beacon, and integrate all with ETS (Southbound[12a, 15], Northbound[9])</v>
      </c>
      <c r="C12" s="16">
        <v>3</v>
      </c>
      <c r="D12" s="13">
        <f>'2A Roadside Detail'!C144</f>
        <v>0</v>
      </c>
      <c r="E12" s="13">
        <f>'2A Roadside Detail'!D144</f>
        <v>0</v>
      </c>
      <c r="F12" s="13">
        <f t="shared" si="0"/>
        <v>0</v>
      </c>
      <c r="G12" s="13">
        <f t="shared" si="1"/>
        <v>0</v>
      </c>
    </row>
    <row r="13" spans="1:7" ht="30" x14ac:dyDescent="0.25">
      <c r="A13" s="15">
        <v>10</v>
      </c>
      <c r="B13" s="24" t="str">
        <f>VLOOKUP(A13,'2A Roadside Detail'!A13:E674,2)</f>
        <v>Replace existing Toll Site, install TDS Site, replace existing CCTV Site, transition existing Enforcement Beacon, and integrate all with ETS (Southbound[8])</v>
      </c>
      <c r="C13" s="16">
        <v>1</v>
      </c>
      <c r="D13" s="13">
        <f>'2A Roadside Detail'!C163</f>
        <v>0</v>
      </c>
      <c r="E13" s="13">
        <f>'2A Roadside Detail'!D163</f>
        <v>0</v>
      </c>
      <c r="F13" s="13">
        <f t="shared" si="0"/>
        <v>0</v>
      </c>
      <c r="G13" s="13">
        <f t="shared" si="1"/>
        <v>0</v>
      </c>
    </row>
    <row r="14" spans="1:7" ht="45" x14ac:dyDescent="0.25">
      <c r="A14" s="15">
        <v>11</v>
      </c>
      <c r="B14" s="24" t="str">
        <f>VLOOKUP(A14,'2A Roadside Detail'!A14:E675,2)</f>
        <v>Install Toll Site, transition existing 2-panel VTMS Site, install TDS Site, transition existing Enforcement Beacon, and integrate all with ETS (Southbound[5], Northbound[15])</v>
      </c>
      <c r="C14" s="16">
        <v>2</v>
      </c>
      <c r="D14" s="13">
        <f>'2A Roadside Detail'!C181</f>
        <v>0</v>
      </c>
      <c r="E14" s="13">
        <f>'2A Roadside Detail'!D181</f>
        <v>0</v>
      </c>
      <c r="F14" s="13">
        <f t="shared" si="0"/>
        <v>0</v>
      </c>
      <c r="G14" s="13">
        <f t="shared" si="1"/>
        <v>0</v>
      </c>
    </row>
    <row r="15" spans="1:7" ht="30" x14ac:dyDescent="0.25">
      <c r="A15" s="15">
        <v>12</v>
      </c>
      <c r="B15" s="24" t="str">
        <f>VLOOKUP(A15,'2A Roadside Detail'!A15:E677,2)</f>
        <v>Transition 3-panel VTMS Site from existing system and integrate with ETS (Northbound[2])</v>
      </c>
      <c r="C15" s="16">
        <v>1</v>
      </c>
      <c r="D15" s="13">
        <f>'2A Roadside Detail'!C192</f>
        <v>0</v>
      </c>
      <c r="E15" s="13">
        <f>'2A Roadside Detail'!D192</f>
        <v>0</v>
      </c>
      <c r="F15" s="13">
        <f t="shared" si="0"/>
        <v>0</v>
      </c>
      <c r="G15" s="13">
        <f t="shared" si="1"/>
        <v>0</v>
      </c>
    </row>
    <row r="16" spans="1:7" ht="30" x14ac:dyDescent="0.25">
      <c r="A16" s="15">
        <v>13</v>
      </c>
      <c r="B16" s="24" t="str">
        <f>VLOOKUP(A16,'2A Roadside Detail'!A16:E678,2)</f>
        <v>Replace existing Toll Site, install TDS Site, transition existing Enforcement Beacon, and integrate all with ETS (Northbound[8, 22])</v>
      </c>
      <c r="C16" s="16">
        <v>2</v>
      </c>
      <c r="D16" s="13">
        <f>'2A Roadside Detail'!C210</f>
        <v>0</v>
      </c>
      <c r="E16" s="13">
        <f>'2A Roadside Detail'!D210</f>
        <v>0</v>
      </c>
      <c r="F16" s="13">
        <f t="shared" si="0"/>
        <v>0</v>
      </c>
      <c r="G16" s="13">
        <f t="shared" si="1"/>
        <v>0</v>
      </c>
    </row>
    <row r="17" spans="1:8" ht="30" x14ac:dyDescent="0.25">
      <c r="A17" s="15">
        <v>14</v>
      </c>
      <c r="B17" s="24" t="str">
        <f>VLOOKUP(A17,'2A Roadside Detail'!A17:E679,2)</f>
        <v>Install Read-Only Site, install TDS Site, replace existing CCTV Site, transition existing Enforcement Beacon, and integrate all with ETS (Northbound[11])</v>
      </c>
      <c r="C17" s="16">
        <v>1</v>
      </c>
      <c r="D17" s="13">
        <f>'2A Roadside Detail'!C229</f>
        <v>0</v>
      </c>
      <c r="E17" s="13">
        <f>'2A Roadside Detail'!D229</f>
        <v>0</v>
      </c>
      <c r="F17" s="13">
        <f t="shared" si="0"/>
        <v>0</v>
      </c>
      <c r="G17" s="13">
        <f t="shared" si="1"/>
        <v>0</v>
      </c>
    </row>
    <row r="18" spans="1:8" ht="30" x14ac:dyDescent="0.25">
      <c r="A18" s="15">
        <v>15</v>
      </c>
      <c r="B18" s="24" t="str">
        <f>VLOOKUP(A18,'2A Roadside Detail'!A18:E680,2)</f>
        <v>Install Toll Site, transition existing 2-panel VTMS Site, transition existing Enforcement Beacon, and integrate all with ETS (Northbound[17,19])</v>
      </c>
      <c r="C18" s="16">
        <v>2</v>
      </c>
      <c r="D18" s="13">
        <f>'2A Roadside Detail'!C246</f>
        <v>0</v>
      </c>
      <c r="E18" s="13">
        <f>'2A Roadside Detail'!D246</f>
        <v>0</v>
      </c>
      <c r="F18" s="13">
        <f t="shared" si="0"/>
        <v>0</v>
      </c>
      <c r="G18" s="13">
        <f t="shared" si="1"/>
        <v>0</v>
      </c>
    </row>
    <row r="19" spans="1:8" ht="30" x14ac:dyDescent="0.25">
      <c r="A19" s="15">
        <v>16</v>
      </c>
      <c r="B19" s="24" t="str">
        <f>VLOOKUP(A19,'2A Roadside Detail'!A17:E679,2)</f>
        <v>Install Toll Site, install TDS Site, replace existing CCTV Site, transition existing Enforcement Beacon, and integrate all with ETS (Northbound[23])</v>
      </c>
      <c r="C19" s="16">
        <v>1</v>
      </c>
      <c r="D19" s="13">
        <f>'2A Roadside Detail'!C265</f>
        <v>0</v>
      </c>
      <c r="E19" s="13">
        <f>'2A Roadside Detail'!D265</f>
        <v>0</v>
      </c>
      <c r="F19" s="13">
        <f t="shared" ref="F19:F26" si="2">D19+E19</f>
        <v>0</v>
      </c>
      <c r="G19" s="13">
        <f t="shared" ref="G19:G26" si="3">F19*C19</f>
        <v>0</v>
      </c>
    </row>
    <row r="20" spans="1:8" ht="30" x14ac:dyDescent="0.25">
      <c r="A20" s="15">
        <v>17</v>
      </c>
      <c r="B20" s="24" t="str">
        <f>VLOOKUP(A20,'2A Roadside Detail'!A18:E680,2)</f>
        <v>Install Toll Site, install dual-direction TDS Site, transition existing Enforcement Beacon, and integrate all with ETS (Northbound[28])</v>
      </c>
      <c r="C20" s="16">
        <v>1</v>
      </c>
      <c r="D20" s="13">
        <f>'2A Roadside Detail'!C283</f>
        <v>0</v>
      </c>
      <c r="E20" s="13">
        <f>'2A Roadside Detail'!D283</f>
        <v>0</v>
      </c>
      <c r="F20" s="13">
        <f t="shared" si="2"/>
        <v>0</v>
      </c>
      <c r="G20" s="13">
        <f t="shared" si="3"/>
        <v>0</v>
      </c>
    </row>
    <row r="21" spans="1:8" ht="30" x14ac:dyDescent="0.25">
      <c r="A21" s="15">
        <v>18</v>
      </c>
      <c r="B21" s="24" t="str">
        <f>VLOOKUP(A21,'2A Roadside Detail'!A19:E681,2)</f>
        <v>Install Toll Site,  transition existing 3-panel VTMS Site, install dual-direction TDS Site, transition existing Enforcement Beacon, and integrate all with ETS (Northbound[30])</v>
      </c>
      <c r="C21" s="16">
        <v>1</v>
      </c>
      <c r="D21" s="13">
        <f>'2A Roadside Detail'!C301</f>
        <v>0</v>
      </c>
      <c r="E21" s="13">
        <f>'2A Roadside Detail'!D301</f>
        <v>0</v>
      </c>
      <c r="F21" s="13">
        <f t="shared" ref="F21" si="4">D21+E21</f>
        <v>0</v>
      </c>
      <c r="G21" s="13">
        <f t="shared" ref="G21" si="5">F21*C21</f>
        <v>0</v>
      </c>
    </row>
    <row r="22" spans="1:8" ht="30" customHeight="1" x14ac:dyDescent="0.25">
      <c r="A22" s="15">
        <v>19</v>
      </c>
      <c r="B22" s="24" t="str">
        <f>VLOOKUP(A22,'2A Roadside Detail'!A19:E681,2)</f>
        <v>Install Read-Only Site, install TDS Site, transition existing Enforcement Beacon, and integrate all with ETS (Southbound[10a])</v>
      </c>
      <c r="C22" s="16">
        <v>1</v>
      </c>
      <c r="D22" s="13">
        <f>'2A Roadside Detail'!C318</f>
        <v>0</v>
      </c>
      <c r="E22" s="13">
        <f>'2A Roadside Detail'!D318</f>
        <v>0</v>
      </c>
      <c r="F22" s="13">
        <f t="shared" si="2"/>
        <v>0</v>
      </c>
      <c r="G22" s="13">
        <f t="shared" si="3"/>
        <v>0</v>
      </c>
    </row>
    <row r="23" spans="1:8" ht="30" customHeight="1" x14ac:dyDescent="0.25">
      <c r="A23" s="15">
        <v>20</v>
      </c>
      <c r="B23" s="24" t="str">
        <f>VLOOKUP(A23,'2A Roadside Detail'!A17:E679,2)</f>
        <v>Install Read-Only Site, install dual-direction TDS Site, transition existing Enforcement Beacon, and integrate all with ETS (Southbound[3])</v>
      </c>
      <c r="C23" s="16">
        <v>1</v>
      </c>
      <c r="D23" s="13">
        <f>'2A Roadside Detail'!C335</f>
        <v>0</v>
      </c>
      <c r="E23" s="13">
        <f>'2A Roadside Detail'!D335</f>
        <v>0</v>
      </c>
      <c r="F23" s="13">
        <f t="shared" si="2"/>
        <v>0</v>
      </c>
      <c r="G23" s="13">
        <f t="shared" si="3"/>
        <v>0</v>
      </c>
      <c r="H23" s="40"/>
    </row>
    <row r="24" spans="1:8" ht="30" customHeight="1" x14ac:dyDescent="0.25">
      <c r="A24" s="15">
        <v>21</v>
      </c>
      <c r="B24" s="24" t="str">
        <f>VLOOKUP(A24,'2A Roadside Detail'!A18:E680,2)</f>
        <v>Other South Phase Part 1 Roadside System Costs</v>
      </c>
      <c r="C24" s="16">
        <v>1</v>
      </c>
      <c r="D24" s="13">
        <f>'2A Roadside Detail'!C352</f>
        <v>0</v>
      </c>
      <c r="E24" s="13">
        <f>'2A Roadside Detail'!D352</f>
        <v>0</v>
      </c>
      <c r="F24" s="13">
        <f t="shared" si="2"/>
        <v>0</v>
      </c>
      <c r="G24" s="13">
        <f t="shared" si="3"/>
        <v>0</v>
      </c>
      <c r="H24" s="40"/>
    </row>
    <row r="25" spans="1:8" ht="30" customHeight="1" x14ac:dyDescent="0.25">
      <c r="A25" s="15">
        <v>22</v>
      </c>
      <c r="B25" s="24" t="str">
        <f>VLOOKUP(A25,'2A Roadside Detail'!A19:E681,2)</f>
        <v>Procure Spares for South Phase</v>
      </c>
      <c r="C25" s="16">
        <v>1</v>
      </c>
      <c r="D25" s="13">
        <f>'2A Roadside Detail'!C365</f>
        <v>0</v>
      </c>
      <c r="E25" s="13">
        <f>'2A Roadside Detail'!D365</f>
        <v>0</v>
      </c>
      <c r="F25" s="13">
        <f t="shared" si="2"/>
        <v>0</v>
      </c>
      <c r="G25" s="13">
        <f t="shared" si="3"/>
        <v>0</v>
      </c>
      <c r="H25" s="40"/>
    </row>
    <row r="26" spans="1:8" ht="30" customHeight="1" x14ac:dyDescent="0.25">
      <c r="A26" s="15">
        <v>23</v>
      </c>
      <c r="B26" s="24" t="str">
        <f>VLOOKUP(A26,'2A Roadside Detail'!A20:E682,2)</f>
        <v>Procure Generators for South Phase and North Phase</v>
      </c>
      <c r="C26" s="16">
        <v>5</v>
      </c>
      <c r="D26" s="13">
        <f>'2A Roadside Detail'!C368</f>
        <v>0</v>
      </c>
      <c r="E26" s="13">
        <f>'2A Roadside Detail'!D368</f>
        <v>0</v>
      </c>
      <c r="F26" s="13">
        <f t="shared" si="2"/>
        <v>0</v>
      </c>
      <c r="G26" s="13">
        <f t="shared" si="3"/>
        <v>0</v>
      </c>
      <c r="H26" s="40"/>
    </row>
    <row r="27" spans="1:8" x14ac:dyDescent="0.25">
      <c r="A27" s="144" t="s">
        <v>268</v>
      </c>
      <c r="B27" s="145"/>
      <c r="C27" s="142"/>
      <c r="D27" s="142"/>
      <c r="E27" s="142"/>
      <c r="F27" s="142"/>
      <c r="G27" s="13">
        <f>SUM(G4:G26)</f>
        <v>0</v>
      </c>
    </row>
    <row r="28" spans="1:8" x14ac:dyDescent="0.25">
      <c r="A28" s="137" t="s">
        <v>177</v>
      </c>
      <c r="B28" s="138"/>
      <c r="C28" s="138"/>
      <c r="D28" s="138"/>
      <c r="E28" s="138"/>
      <c r="F28" s="138"/>
      <c r="G28" s="139"/>
    </row>
    <row r="29" spans="1:8" ht="30" x14ac:dyDescent="0.25">
      <c r="A29" s="15">
        <v>24</v>
      </c>
      <c r="B29" s="24" t="str">
        <f>VLOOKUP(A29,'2A Roadside Detail'!A20:E682,2)</f>
        <v>Replace existing Toll Site, install TDS Site, transition existing Enforcement Beacon, and integrate all with ETS (Southbound[13, 26],Northbound[13])</v>
      </c>
      <c r="C29" s="16">
        <v>3</v>
      </c>
      <c r="D29" s="13">
        <f>'2A Roadside Detail'!C387</f>
        <v>0</v>
      </c>
      <c r="E29" s="13">
        <f>'2A Roadside Detail'!D387</f>
        <v>0</v>
      </c>
      <c r="F29" s="13">
        <f>D29+E29</f>
        <v>0</v>
      </c>
      <c r="G29" s="13">
        <f>F29*C29</f>
        <v>0</v>
      </c>
    </row>
    <row r="30" spans="1:8" ht="36.75" customHeight="1" x14ac:dyDescent="0.25">
      <c r="A30" s="15">
        <v>25</v>
      </c>
      <c r="B30" s="24" t="str">
        <f>VLOOKUP(A30,'2A Roadside Detail'!A19:E682,2)</f>
        <v>Replace existing Toll Site, transition existing 2-panel VTMS, install TDS Site, transition existing Enforcement Beacon, and integrate all with ETS (Northbound[26])</v>
      </c>
      <c r="C30" s="16">
        <v>1</v>
      </c>
      <c r="D30" s="13">
        <f>'2A Roadside Detail'!C405</f>
        <v>0</v>
      </c>
      <c r="E30" s="13">
        <f>'2A Roadside Detail'!D405</f>
        <v>0</v>
      </c>
      <c r="F30" s="13">
        <f>D30+E30</f>
        <v>0</v>
      </c>
      <c r="G30" s="13">
        <f>F30*C30</f>
        <v>0</v>
      </c>
    </row>
    <row r="31" spans="1:8" ht="36.75" customHeight="1" x14ac:dyDescent="0.25">
      <c r="A31" s="15">
        <v>26</v>
      </c>
      <c r="B31" s="24" t="str">
        <f>VLOOKUP(A31,'2A Roadside Detail'!A20:E682,2)</f>
        <v>Replace existing Toll Site, install dual-direction TDS Site, replace existing CCTV Site, transition existing Enforcement Beacon, and integrate all with ETS (Southbound[1])</v>
      </c>
      <c r="C31" s="16">
        <v>1</v>
      </c>
      <c r="D31" s="13">
        <f>'2A Roadside Detail'!C424</f>
        <v>0</v>
      </c>
      <c r="E31" s="13">
        <f>'2A Roadside Detail'!D424</f>
        <v>0</v>
      </c>
      <c r="F31" s="13">
        <f>D31+E31</f>
        <v>0</v>
      </c>
      <c r="G31" s="13">
        <f>F31*C31</f>
        <v>0</v>
      </c>
    </row>
    <row r="32" spans="1:8" ht="30" customHeight="1" x14ac:dyDescent="0.25">
      <c r="A32" s="15">
        <v>27</v>
      </c>
      <c r="B32" s="24" t="str">
        <f>VLOOKUP(A32,'2A Roadside Detail'!A21:E683,2)</f>
        <v>Other South Phase Part 2 Roadside System Costs</v>
      </c>
      <c r="C32" s="16">
        <v>1</v>
      </c>
      <c r="D32" s="13">
        <f>'2A Roadside Detail'!C441</f>
        <v>0</v>
      </c>
      <c r="E32" s="13">
        <f>'2A Roadside Detail'!D441</f>
        <v>0</v>
      </c>
      <c r="F32" s="13">
        <f>D32+E32</f>
        <v>0</v>
      </c>
      <c r="G32" s="13">
        <f>F32*C32</f>
        <v>0</v>
      </c>
    </row>
    <row r="33" spans="1:8" ht="15.75" thickBot="1" x14ac:dyDescent="0.3">
      <c r="A33" s="146" t="s">
        <v>269</v>
      </c>
      <c r="B33" s="147"/>
      <c r="C33" s="143"/>
      <c r="D33" s="143"/>
      <c r="E33" s="143"/>
      <c r="F33" s="143"/>
      <c r="G33" s="18">
        <f>SUM(G29:G32)</f>
        <v>0</v>
      </c>
    </row>
    <row r="34" spans="1:8" ht="15.75" thickTop="1" x14ac:dyDescent="0.25">
      <c r="A34" s="148" t="s">
        <v>270</v>
      </c>
      <c r="B34" s="149"/>
      <c r="C34" s="151"/>
      <c r="D34" s="152"/>
      <c r="E34" s="152"/>
      <c r="F34" s="153"/>
      <c r="G34" s="19">
        <f>G27+G33</f>
        <v>0</v>
      </c>
    </row>
    <row r="35" spans="1:8" x14ac:dyDescent="0.25">
      <c r="A35" s="137" t="s">
        <v>180</v>
      </c>
      <c r="B35" s="138"/>
      <c r="C35" s="138"/>
      <c r="D35" s="138"/>
      <c r="E35" s="138"/>
      <c r="F35" s="138"/>
      <c r="G35" s="139"/>
    </row>
    <row r="36" spans="1:8" ht="30" x14ac:dyDescent="0.25">
      <c r="A36" s="15">
        <v>28</v>
      </c>
      <c r="B36" s="24" t="str">
        <f>VLOOKUP(A36,'2A Roadside Detail'!A21:E683,2)</f>
        <v>Install CCTV Site and integrate with ETS (Southbound[33a, 40a, 42a, 43a, 45a, 48a, 53a])</v>
      </c>
      <c r="C36" s="16">
        <v>7</v>
      </c>
      <c r="D36" s="13">
        <f>'2A Roadside Detail'!C453</f>
        <v>0</v>
      </c>
      <c r="E36" s="13">
        <f>'2A Roadside Detail'!D453</f>
        <v>0</v>
      </c>
      <c r="F36" s="13">
        <f t="shared" ref="F36:F44" si="6">D36+E36</f>
        <v>0</v>
      </c>
      <c r="G36" s="13">
        <f t="shared" ref="G36:G44" si="7">F36*C36</f>
        <v>0</v>
      </c>
    </row>
    <row r="37" spans="1:8" ht="30" x14ac:dyDescent="0.25">
      <c r="A37" s="15">
        <v>29</v>
      </c>
      <c r="B37" s="24" t="str">
        <f>VLOOKUP(A37,'2A Roadside Detail'!A22:E684,2)</f>
        <v>Provide 3-panel VTMS, install VTMS Site, install TDS Site, and Integrate both with ETS  (Southbound[53])</v>
      </c>
      <c r="C37" s="16">
        <v>1</v>
      </c>
      <c r="D37" s="13">
        <f>'2A Roadside Detail'!C466</f>
        <v>0</v>
      </c>
      <c r="E37" s="13">
        <f>'2A Roadside Detail'!D466</f>
        <v>0</v>
      </c>
      <c r="F37" s="13">
        <f t="shared" si="6"/>
        <v>0</v>
      </c>
      <c r="G37" s="13">
        <f t="shared" si="7"/>
        <v>0</v>
      </c>
    </row>
    <row r="38" spans="1:8" ht="30" x14ac:dyDescent="0.25">
      <c r="A38" s="15">
        <v>30</v>
      </c>
      <c r="B38" s="24" t="str">
        <f>VLOOKUP(A38,'2A Roadside Detail'!A23:E685,2)</f>
        <v>Install Toll Site, install TDS Site, install CCTV Site, install Enforcement Beacon, and integrate all with ETS (Southbound[35, 43, 45, 47, 51])</v>
      </c>
      <c r="C38" s="16">
        <v>5</v>
      </c>
      <c r="D38" s="13">
        <f>'2A Roadside Detail'!C485</f>
        <v>0</v>
      </c>
      <c r="E38" s="13">
        <f>'2A Roadside Detail'!D485</f>
        <v>0</v>
      </c>
      <c r="F38" s="13">
        <f t="shared" si="6"/>
        <v>0</v>
      </c>
      <c r="G38" s="13">
        <f t="shared" si="7"/>
        <v>0</v>
      </c>
    </row>
    <row r="39" spans="1:8" ht="30" x14ac:dyDescent="0.25">
      <c r="A39" s="15">
        <v>31</v>
      </c>
      <c r="B39" s="24" t="str">
        <f>VLOOKUP(A39,'2A Roadside Detail'!A23:E686,2)</f>
        <v>Install Toll Site, install CCTV Site, install Enforcement Beacon, and integrate all with ETS (Southbound[50])</v>
      </c>
      <c r="C39" s="16">
        <v>1</v>
      </c>
      <c r="D39" s="13">
        <f>'2A Roadside Detail'!C503</f>
        <v>0</v>
      </c>
      <c r="E39" s="13">
        <f>'2A Roadside Detail'!D503</f>
        <v>0</v>
      </c>
      <c r="F39" s="13">
        <f t="shared" si="6"/>
        <v>0</v>
      </c>
      <c r="G39" s="13">
        <f t="shared" si="7"/>
        <v>0</v>
      </c>
    </row>
    <row r="40" spans="1:8" ht="30" x14ac:dyDescent="0.25">
      <c r="A40" s="15">
        <v>32</v>
      </c>
      <c r="B40" s="24" t="str">
        <f>VLOOKUP(A40,'2A Roadside Detail'!A24:E687,2)</f>
        <v>Install Toll Site, provide 3-panel VTMS, install VTMS Site, install TDS Site, install CCTV Site, install Enforcement Beacon, and integrate all with ETS (Southbound[48, 49])</v>
      </c>
      <c r="C40" s="16">
        <v>2</v>
      </c>
      <c r="D40" s="13">
        <f>'2A Roadside Detail'!C523</f>
        <v>0</v>
      </c>
      <c r="E40" s="13">
        <f>'2A Roadside Detail'!D523</f>
        <v>0</v>
      </c>
      <c r="F40" s="13">
        <f t="shared" si="6"/>
        <v>0</v>
      </c>
      <c r="G40" s="13">
        <f t="shared" si="7"/>
        <v>0</v>
      </c>
    </row>
    <row r="41" spans="1:8" ht="30" x14ac:dyDescent="0.25">
      <c r="A41" s="15">
        <v>33</v>
      </c>
      <c r="B41" s="24" t="str">
        <f>VLOOKUP(A41,'2A Roadside Detail'!A25:E688,2)</f>
        <v>Install Toll Site, install TDS Site, install Enforcement Beacon, and integrate all with ETS (Southbound[33, 46])</v>
      </c>
      <c r="C41" s="16">
        <v>2</v>
      </c>
      <c r="D41" s="13">
        <f>'2A Roadside Detail'!C541</f>
        <v>0</v>
      </c>
      <c r="E41" s="13">
        <f>'2A Roadside Detail'!D541</f>
        <v>0</v>
      </c>
      <c r="F41" s="13">
        <f t="shared" si="6"/>
        <v>0</v>
      </c>
      <c r="G41" s="13">
        <f t="shared" si="7"/>
        <v>0</v>
      </c>
    </row>
    <row r="42" spans="1:8" ht="30" x14ac:dyDescent="0.25">
      <c r="A42" s="15">
        <v>34</v>
      </c>
      <c r="B42" s="24" t="str">
        <f>VLOOKUP(A42,'2A Roadside Detail'!A25:E689,2)</f>
        <v>Install Toll Site, provide 2-panel VTMS, install VTMS Site, install TDS Site, install Enforcement Beacon, and integrate all with ETS (Southbound[42, 44])</v>
      </c>
      <c r="C42" s="16">
        <v>2</v>
      </c>
      <c r="D42" s="13">
        <f>'2A Roadside Detail'!C560</f>
        <v>0</v>
      </c>
      <c r="E42" s="13">
        <f>'2A Roadside Detail'!D560</f>
        <v>0</v>
      </c>
      <c r="F42" s="13">
        <f t="shared" si="6"/>
        <v>0</v>
      </c>
      <c r="G42" s="13">
        <f t="shared" si="7"/>
        <v>0</v>
      </c>
    </row>
    <row r="43" spans="1:8" ht="30" x14ac:dyDescent="0.25">
      <c r="A43" s="15">
        <v>35</v>
      </c>
      <c r="B43" s="24" t="str">
        <f>VLOOKUP(A43,'2A Roadside Detail'!A26:E690,2)</f>
        <v>Install Toll Site, install Enforcement Beacon, and integrate both with ETS (Southbound[38, 41])</v>
      </c>
      <c r="C43" s="16">
        <v>2</v>
      </c>
      <c r="D43" s="13">
        <f>'2A Roadside Detail'!C577</f>
        <v>0</v>
      </c>
      <c r="E43" s="13">
        <f>'2A Roadside Detail'!D577</f>
        <v>0</v>
      </c>
      <c r="F43" s="13">
        <f t="shared" si="6"/>
        <v>0</v>
      </c>
      <c r="G43" s="13">
        <f t="shared" si="7"/>
        <v>0</v>
      </c>
    </row>
    <row r="44" spans="1:8" x14ac:dyDescent="0.25">
      <c r="A44" s="15">
        <v>36</v>
      </c>
      <c r="B44" s="25" t="str">
        <f>VLOOKUP(A44,'2A Roadside Detail'!A26:E691,2)</f>
        <v>Install TDS Site, install CCTV Site, and Integrate both with ETS  (Southbound[37])</v>
      </c>
      <c r="C44" s="20">
        <v>1</v>
      </c>
      <c r="D44" s="18">
        <f>'2A Roadside Detail'!C590</f>
        <v>0</v>
      </c>
      <c r="E44" s="18">
        <f>'2A Roadside Detail'!D590</f>
        <v>0</v>
      </c>
      <c r="F44" s="18">
        <f t="shared" si="6"/>
        <v>0</v>
      </c>
      <c r="G44" s="18">
        <f t="shared" si="7"/>
        <v>0</v>
      </c>
    </row>
    <row r="45" spans="1:8" ht="30" x14ac:dyDescent="0.25">
      <c r="A45" s="15">
        <v>37</v>
      </c>
      <c r="B45" s="24" t="str">
        <f>VLOOKUP(A45,'2A Roadside Detail'!A26:E692,2)</f>
        <v>Install Toll Site, provide 2-panel VTMS, install VTMS Site, install Enforcement Beacon, and integrate all with ETS (Southbound[36])</v>
      </c>
      <c r="C45" s="16">
        <v>1</v>
      </c>
      <c r="D45" s="13">
        <f>'2A Roadside Detail'!C608</f>
        <v>0</v>
      </c>
      <c r="E45" s="13">
        <f>'2A Roadside Detail'!D608</f>
        <v>0</v>
      </c>
      <c r="F45" s="13">
        <f>D45+E45</f>
        <v>0</v>
      </c>
      <c r="G45" s="13">
        <f>F45*C45</f>
        <v>0</v>
      </c>
    </row>
    <row r="46" spans="1:8" ht="30" customHeight="1" x14ac:dyDescent="0.25">
      <c r="A46" s="15">
        <v>38</v>
      </c>
      <c r="B46" s="25" t="str">
        <f>VLOOKUP(A46,'2A Roadside Detail'!A26:E693,2)</f>
        <v>Other North Phase Part 1 Roadside System Costs</v>
      </c>
      <c r="C46" s="20">
        <v>1</v>
      </c>
      <c r="D46" s="18">
        <f>'2A Roadside Detail'!C625</f>
        <v>0</v>
      </c>
      <c r="E46" s="18">
        <f>'2A Roadside Detail'!D625</f>
        <v>0</v>
      </c>
      <c r="F46" s="18">
        <f>D46+E46</f>
        <v>0</v>
      </c>
      <c r="G46" s="18">
        <f>F46*C46</f>
        <v>0</v>
      </c>
    </row>
    <row r="47" spans="1:8" ht="30" customHeight="1" thickBot="1" x14ac:dyDescent="0.3">
      <c r="A47" s="15">
        <v>39</v>
      </c>
      <c r="B47" s="24" t="str">
        <f>VLOOKUP(A47,'2A Roadside Detail'!A26:E702,2)</f>
        <v>Procure Spares for North Phase Part 1</v>
      </c>
      <c r="C47" s="16">
        <v>1</v>
      </c>
      <c r="D47" s="13">
        <f>'2A Roadside Detail'!C639</f>
        <v>0</v>
      </c>
      <c r="E47" s="13">
        <f>'2A Roadside Detail'!D639</f>
        <v>0</v>
      </c>
      <c r="F47" s="13">
        <f>D47+E47</f>
        <v>0</v>
      </c>
      <c r="G47" s="13">
        <f>F47*C47</f>
        <v>0</v>
      </c>
      <c r="H47" s="40"/>
    </row>
    <row r="48" spans="1:8" ht="16.5" thickTop="1" thickBot="1" x14ac:dyDescent="0.3">
      <c r="A48" s="148" t="s">
        <v>271</v>
      </c>
      <c r="B48" s="149"/>
      <c r="C48" s="150"/>
      <c r="D48" s="150"/>
      <c r="E48" s="150"/>
      <c r="F48" s="150"/>
      <c r="G48" s="19">
        <f>SUM(G36:G47)</f>
        <v>0</v>
      </c>
    </row>
    <row r="49" spans="1:7" x14ac:dyDescent="0.25">
      <c r="A49" s="154" t="s">
        <v>272</v>
      </c>
      <c r="B49" s="155"/>
      <c r="C49" s="155"/>
      <c r="D49" s="155"/>
      <c r="E49" s="155"/>
      <c r="F49" s="155"/>
      <c r="G49" s="156"/>
    </row>
    <row r="50" spans="1:7" x14ac:dyDescent="0.25">
      <c r="A50" s="121" t="s">
        <v>273</v>
      </c>
      <c r="B50" s="121"/>
      <c r="C50" s="157"/>
      <c r="D50" s="158"/>
      <c r="E50" s="158"/>
      <c r="F50" s="159"/>
      <c r="G50" s="10">
        <f>G34+G48</f>
        <v>0</v>
      </c>
    </row>
  </sheetData>
  <sheetProtection algorithmName="SHA-512" hashValue="CQKAEFv5mrajQ2xQ95d8LlS6CrbMaKXcp6Zo6zaHuGaDVeuS+/s7IQTrwkpHAU0BkhtsFiU2YW8nVEk24789gA==" saltValue="M4KJ/vohT+DTvnhC2BNl3Q==" spinCount="100000" sheet="1" objects="1" scenarios="1"/>
  <mergeCells count="15">
    <mergeCell ref="A48:B48"/>
    <mergeCell ref="A35:G35"/>
    <mergeCell ref="C48:F48"/>
    <mergeCell ref="C34:F34"/>
    <mergeCell ref="A50:B50"/>
    <mergeCell ref="A49:G49"/>
    <mergeCell ref="C50:F50"/>
    <mergeCell ref="A34:B34"/>
    <mergeCell ref="A1:G1"/>
    <mergeCell ref="A3:G3"/>
    <mergeCell ref="A28:G28"/>
    <mergeCell ref="C27:F27"/>
    <mergeCell ref="C33:F33"/>
    <mergeCell ref="A27:B27"/>
    <mergeCell ref="A33:B33"/>
  </mergeCells>
  <pageMargins left="0.7" right="0.7" top="0.75" bottom="0.75" header="0.3" footer="0.3"/>
  <pageSetup paperSize="5" scale="9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ignoredErrors>
    <ignoredError sqref="B18 B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353ED-AAB6-4B1E-8B86-033FC865C39E}">
  <sheetPr>
    <pageSetUpPr fitToPage="1"/>
  </sheetPr>
  <dimension ref="A1:M38"/>
  <sheetViews>
    <sheetView zoomScaleNormal="100" workbookViewId="0">
      <selection sqref="A1:L1"/>
    </sheetView>
  </sheetViews>
  <sheetFormatPr defaultRowHeight="15" x14ac:dyDescent="0.25"/>
  <cols>
    <col min="1" max="1" width="6.5703125" bestFit="1" customWidth="1"/>
    <col min="2" max="8" width="12.85546875" customWidth="1"/>
    <col min="9" max="9" width="48.85546875" bestFit="1" customWidth="1"/>
    <col min="10" max="10" width="1.7109375" customWidth="1"/>
    <col min="12" max="12" width="37.140625" customWidth="1"/>
  </cols>
  <sheetData>
    <row r="1" spans="1:13" ht="37.5" customHeight="1" x14ac:dyDescent="0.25">
      <c r="A1" s="103" t="s">
        <v>274</v>
      </c>
      <c r="B1" s="103"/>
      <c r="C1" s="103"/>
      <c r="D1" s="103"/>
      <c r="E1" s="103"/>
      <c r="F1" s="103"/>
      <c r="G1" s="103"/>
      <c r="H1" s="103"/>
      <c r="I1" s="103"/>
      <c r="J1" s="103"/>
      <c r="K1" s="103"/>
      <c r="L1" s="103"/>
    </row>
    <row r="2" spans="1:13" ht="30" customHeight="1" x14ac:dyDescent="0.25">
      <c r="A2" s="15" t="s">
        <v>136</v>
      </c>
      <c r="B2" s="2" t="s">
        <v>275</v>
      </c>
      <c r="C2" s="2" t="s">
        <v>276</v>
      </c>
      <c r="D2" s="2" t="s">
        <v>277</v>
      </c>
      <c r="E2" s="2" t="s">
        <v>278</v>
      </c>
      <c r="F2" s="2" t="s">
        <v>279</v>
      </c>
      <c r="G2" s="2" t="s">
        <v>280</v>
      </c>
      <c r="H2" s="2" t="s">
        <v>281</v>
      </c>
      <c r="I2" s="15" t="s">
        <v>282</v>
      </c>
      <c r="K2" s="111" t="s">
        <v>283</v>
      </c>
      <c r="L2" s="111"/>
    </row>
    <row r="3" spans="1:13" ht="15" customHeight="1" x14ac:dyDescent="0.25">
      <c r="A3" s="137" t="s">
        <v>56</v>
      </c>
      <c r="B3" s="138"/>
      <c r="C3" s="138"/>
      <c r="D3" s="138"/>
      <c r="E3" s="138"/>
      <c r="F3" s="138"/>
      <c r="G3" s="138"/>
      <c r="H3" s="138"/>
      <c r="I3" s="139"/>
      <c r="K3" s="80" t="s">
        <v>284</v>
      </c>
      <c r="L3" s="93" t="s">
        <v>285</v>
      </c>
    </row>
    <row r="4" spans="1:13" x14ac:dyDescent="0.25">
      <c r="A4" s="15">
        <v>1</v>
      </c>
      <c r="B4" s="12"/>
      <c r="C4" s="12"/>
      <c r="D4" s="12" t="s">
        <v>286</v>
      </c>
      <c r="E4" s="12"/>
      <c r="F4" s="12"/>
      <c r="G4" s="12"/>
      <c r="H4" s="12">
        <v>2</v>
      </c>
      <c r="I4" s="4" t="s">
        <v>287</v>
      </c>
      <c r="K4" s="93" t="s">
        <v>288</v>
      </c>
      <c r="L4" s="93" t="s">
        <v>289</v>
      </c>
    </row>
    <row r="5" spans="1:13" x14ac:dyDescent="0.25">
      <c r="A5" s="15">
        <v>2</v>
      </c>
      <c r="B5" s="12"/>
      <c r="C5" s="12"/>
      <c r="D5" s="12"/>
      <c r="E5" s="12"/>
      <c r="F5" s="12" t="s">
        <v>290</v>
      </c>
      <c r="G5" s="12"/>
      <c r="H5" s="12">
        <v>9</v>
      </c>
      <c r="I5" s="4" t="s">
        <v>291</v>
      </c>
      <c r="K5" s="80" t="s">
        <v>290</v>
      </c>
      <c r="L5" s="93" t="s">
        <v>292</v>
      </c>
      <c r="M5" s="56"/>
    </row>
    <row r="6" spans="1:13" x14ac:dyDescent="0.25">
      <c r="A6" s="15">
        <v>3</v>
      </c>
      <c r="B6" s="93" t="s">
        <v>288</v>
      </c>
      <c r="C6" s="80"/>
      <c r="D6" s="80"/>
      <c r="E6" s="80"/>
      <c r="F6" s="80"/>
      <c r="G6" s="12" t="s">
        <v>293</v>
      </c>
      <c r="H6" s="12">
        <v>1</v>
      </c>
      <c r="I6" s="4" t="s">
        <v>294</v>
      </c>
      <c r="K6" s="80" t="s">
        <v>293</v>
      </c>
      <c r="L6" s="80" t="s">
        <v>295</v>
      </c>
    </row>
    <row r="7" spans="1:13" x14ac:dyDescent="0.25">
      <c r="A7" s="15">
        <v>4</v>
      </c>
      <c r="B7" s="93" t="s">
        <v>288</v>
      </c>
      <c r="C7" s="80"/>
      <c r="D7" s="80"/>
      <c r="E7" s="93" t="s">
        <v>500</v>
      </c>
      <c r="F7" s="80"/>
      <c r="G7" s="12" t="s">
        <v>293</v>
      </c>
      <c r="H7" s="12">
        <v>2</v>
      </c>
      <c r="I7" s="4" t="s">
        <v>296</v>
      </c>
      <c r="K7" s="40"/>
    </row>
    <row r="8" spans="1:13" x14ac:dyDescent="0.25">
      <c r="A8" s="15">
        <v>5</v>
      </c>
      <c r="B8" s="80" t="s">
        <v>290</v>
      </c>
      <c r="C8" s="80"/>
      <c r="D8" s="80" t="s">
        <v>297</v>
      </c>
      <c r="E8" s="93" t="s">
        <v>500</v>
      </c>
      <c r="F8" s="80"/>
      <c r="G8" s="12" t="s">
        <v>293</v>
      </c>
      <c r="H8" s="12">
        <v>1</v>
      </c>
      <c r="I8" s="4" t="s">
        <v>298</v>
      </c>
      <c r="K8" s="41"/>
    </row>
    <row r="9" spans="1:13" x14ac:dyDescent="0.25">
      <c r="A9" s="15">
        <v>6</v>
      </c>
      <c r="B9" s="80"/>
      <c r="C9" s="93" t="s">
        <v>288</v>
      </c>
      <c r="D9" s="80"/>
      <c r="E9" s="93" t="s">
        <v>501</v>
      </c>
      <c r="F9" s="80" t="s">
        <v>290</v>
      </c>
      <c r="G9" s="12" t="s">
        <v>293</v>
      </c>
      <c r="H9" s="12">
        <v>1</v>
      </c>
      <c r="I9" s="4" t="s">
        <v>299</v>
      </c>
      <c r="K9" s="41"/>
    </row>
    <row r="10" spans="1:13" x14ac:dyDescent="0.25">
      <c r="A10" s="15">
        <v>7</v>
      </c>
      <c r="B10" s="93" t="s">
        <v>288</v>
      </c>
      <c r="C10" s="80"/>
      <c r="D10" s="80" t="s">
        <v>297</v>
      </c>
      <c r="E10" s="80"/>
      <c r="F10" s="80"/>
      <c r="G10" s="12" t="s">
        <v>293</v>
      </c>
      <c r="H10" s="12">
        <v>2</v>
      </c>
      <c r="I10" s="4" t="s">
        <v>300</v>
      </c>
      <c r="K10" s="41"/>
    </row>
    <row r="11" spans="1:13" x14ac:dyDescent="0.25">
      <c r="A11" s="15">
        <v>8</v>
      </c>
      <c r="B11" s="80"/>
      <c r="C11" s="80"/>
      <c r="D11" s="80"/>
      <c r="E11" s="93" t="s">
        <v>501</v>
      </c>
      <c r="F11" s="80" t="s">
        <v>290</v>
      </c>
      <c r="G11" s="12"/>
      <c r="H11" s="12">
        <v>2</v>
      </c>
      <c r="I11" s="4" t="s">
        <v>301</v>
      </c>
      <c r="K11" s="41"/>
    </row>
    <row r="12" spans="1:13" x14ac:dyDescent="0.25">
      <c r="A12" s="15">
        <v>9</v>
      </c>
      <c r="B12" s="93" t="s">
        <v>288</v>
      </c>
      <c r="C12" s="80"/>
      <c r="D12" s="80" t="s">
        <v>297</v>
      </c>
      <c r="E12" s="93" t="s">
        <v>500</v>
      </c>
      <c r="F12" s="80"/>
      <c r="G12" s="12" t="s">
        <v>293</v>
      </c>
      <c r="H12" s="12">
        <v>3</v>
      </c>
      <c r="I12" s="4" t="s">
        <v>302</v>
      </c>
    </row>
    <row r="13" spans="1:13" x14ac:dyDescent="0.25">
      <c r="A13" s="15">
        <v>10</v>
      </c>
      <c r="B13" s="80" t="s">
        <v>290</v>
      </c>
      <c r="C13" s="80"/>
      <c r="D13" s="80"/>
      <c r="E13" s="93" t="s">
        <v>500</v>
      </c>
      <c r="F13" s="80" t="s">
        <v>290</v>
      </c>
      <c r="G13" s="12" t="s">
        <v>293</v>
      </c>
      <c r="H13" s="12">
        <v>1</v>
      </c>
      <c r="I13" s="4" t="s">
        <v>303</v>
      </c>
    </row>
    <row r="14" spans="1:13" x14ac:dyDescent="0.25">
      <c r="A14" s="15">
        <v>11</v>
      </c>
      <c r="B14" s="93" t="s">
        <v>288</v>
      </c>
      <c r="C14" s="80"/>
      <c r="D14" s="80" t="s">
        <v>304</v>
      </c>
      <c r="E14" s="93" t="s">
        <v>500</v>
      </c>
      <c r="F14" s="80"/>
      <c r="G14" s="12" t="s">
        <v>293</v>
      </c>
      <c r="H14" s="12">
        <v>2</v>
      </c>
      <c r="I14" s="4" t="s">
        <v>305</v>
      </c>
    </row>
    <row r="15" spans="1:13" x14ac:dyDescent="0.25">
      <c r="A15" s="15">
        <v>12</v>
      </c>
      <c r="B15" s="80"/>
      <c r="C15" s="80"/>
      <c r="D15" s="80" t="s">
        <v>297</v>
      </c>
      <c r="E15" s="80"/>
      <c r="F15" s="80"/>
      <c r="G15" s="12"/>
      <c r="H15" s="12">
        <v>1</v>
      </c>
      <c r="I15" s="4" t="s">
        <v>306</v>
      </c>
    </row>
    <row r="16" spans="1:13" x14ac:dyDescent="0.25">
      <c r="A16" s="15">
        <v>13</v>
      </c>
      <c r="B16" s="80" t="s">
        <v>290</v>
      </c>
      <c r="C16" s="80"/>
      <c r="D16" s="80"/>
      <c r="E16" s="93" t="s">
        <v>500</v>
      </c>
      <c r="F16" s="80"/>
      <c r="G16" s="12" t="s">
        <v>293</v>
      </c>
      <c r="H16" s="12">
        <v>2</v>
      </c>
      <c r="I16" s="4" t="s">
        <v>307</v>
      </c>
    </row>
    <row r="17" spans="1:11" x14ac:dyDescent="0.25">
      <c r="A17" s="15">
        <v>14</v>
      </c>
      <c r="B17" s="80"/>
      <c r="C17" s="93" t="s">
        <v>288</v>
      </c>
      <c r="D17" s="80"/>
      <c r="E17" s="93" t="s">
        <v>500</v>
      </c>
      <c r="F17" s="80" t="s">
        <v>290</v>
      </c>
      <c r="G17" s="12" t="s">
        <v>293</v>
      </c>
      <c r="H17" s="12">
        <v>1</v>
      </c>
      <c r="I17" s="4" t="s">
        <v>308</v>
      </c>
    </row>
    <row r="18" spans="1:11" x14ac:dyDescent="0.25">
      <c r="A18" s="15">
        <v>15</v>
      </c>
      <c r="B18" s="93" t="s">
        <v>288</v>
      </c>
      <c r="C18" s="80"/>
      <c r="D18" s="80" t="s">
        <v>304</v>
      </c>
      <c r="E18" s="80"/>
      <c r="F18" s="80"/>
      <c r="G18" s="12" t="s">
        <v>293</v>
      </c>
      <c r="H18" s="12">
        <v>2</v>
      </c>
      <c r="I18" s="4" t="s">
        <v>309</v>
      </c>
    </row>
    <row r="19" spans="1:11" x14ac:dyDescent="0.25">
      <c r="A19" s="15">
        <v>16</v>
      </c>
      <c r="B19" s="93" t="s">
        <v>288</v>
      </c>
      <c r="C19" s="80"/>
      <c r="D19" s="80"/>
      <c r="E19" s="93" t="s">
        <v>500</v>
      </c>
      <c r="F19" s="80" t="s">
        <v>290</v>
      </c>
      <c r="G19" s="12" t="s">
        <v>293</v>
      </c>
      <c r="H19" s="12">
        <v>1</v>
      </c>
      <c r="I19" s="4" t="s">
        <v>310</v>
      </c>
    </row>
    <row r="20" spans="1:11" x14ac:dyDescent="0.25">
      <c r="A20" s="15">
        <v>17</v>
      </c>
      <c r="B20" s="93" t="s">
        <v>288</v>
      </c>
      <c r="C20" s="80"/>
      <c r="D20" s="80"/>
      <c r="E20" s="93" t="s">
        <v>501</v>
      </c>
      <c r="F20" s="80"/>
      <c r="G20" s="12" t="s">
        <v>293</v>
      </c>
      <c r="H20" s="12">
        <v>1</v>
      </c>
      <c r="I20" s="4" t="s">
        <v>311</v>
      </c>
    </row>
    <row r="21" spans="1:11" x14ac:dyDescent="0.25">
      <c r="A21" s="15">
        <v>18</v>
      </c>
      <c r="B21" s="93" t="s">
        <v>288</v>
      </c>
      <c r="C21" s="80"/>
      <c r="D21" s="80" t="s">
        <v>297</v>
      </c>
      <c r="E21" s="93" t="s">
        <v>501</v>
      </c>
      <c r="F21" s="80"/>
      <c r="G21" s="12" t="s">
        <v>293</v>
      </c>
      <c r="H21" s="12">
        <v>1</v>
      </c>
      <c r="I21" s="4" t="s">
        <v>312</v>
      </c>
    </row>
    <row r="22" spans="1:11" x14ac:dyDescent="0.25">
      <c r="A22" s="15">
        <v>19</v>
      </c>
      <c r="B22" s="80"/>
      <c r="C22" s="93" t="s">
        <v>288</v>
      </c>
      <c r="D22" s="80"/>
      <c r="E22" s="93" t="s">
        <v>500</v>
      </c>
      <c r="F22" s="80"/>
      <c r="G22" s="12" t="s">
        <v>293</v>
      </c>
      <c r="H22" s="12">
        <v>1</v>
      </c>
      <c r="I22" s="4" t="s">
        <v>313</v>
      </c>
      <c r="K22" s="40"/>
    </row>
    <row r="23" spans="1:11" x14ac:dyDescent="0.25">
      <c r="A23" s="15">
        <v>20</v>
      </c>
      <c r="B23" s="80"/>
      <c r="C23" s="93" t="s">
        <v>288</v>
      </c>
      <c r="D23" s="80"/>
      <c r="E23" s="93" t="s">
        <v>501</v>
      </c>
      <c r="F23" s="80"/>
      <c r="G23" s="12" t="s">
        <v>293</v>
      </c>
      <c r="H23" s="12">
        <v>1</v>
      </c>
      <c r="I23" s="4" t="s">
        <v>314</v>
      </c>
      <c r="K23" s="40"/>
    </row>
    <row r="24" spans="1:11" x14ac:dyDescent="0.25">
      <c r="A24" s="137" t="s">
        <v>177</v>
      </c>
      <c r="B24" s="138"/>
      <c r="C24" s="138"/>
      <c r="D24" s="138"/>
      <c r="E24" s="138"/>
      <c r="F24" s="138"/>
      <c r="G24" s="138"/>
      <c r="H24" s="138"/>
      <c r="I24" s="139"/>
    </row>
    <row r="25" spans="1:11" x14ac:dyDescent="0.25">
      <c r="A25" s="15">
        <v>24</v>
      </c>
      <c r="B25" s="12" t="s">
        <v>290</v>
      </c>
      <c r="C25" s="12"/>
      <c r="D25" s="12"/>
      <c r="E25" s="80" t="s">
        <v>288</v>
      </c>
      <c r="F25" s="12"/>
      <c r="G25" s="12" t="s">
        <v>293</v>
      </c>
      <c r="H25" s="12">
        <v>3</v>
      </c>
      <c r="I25" s="4" t="s">
        <v>315</v>
      </c>
    </row>
    <row r="26" spans="1:11" x14ac:dyDescent="0.25">
      <c r="A26" s="15">
        <v>25</v>
      </c>
      <c r="B26" s="12" t="s">
        <v>290</v>
      </c>
      <c r="C26" s="12"/>
      <c r="D26" s="12" t="s">
        <v>316</v>
      </c>
      <c r="E26" s="80" t="s">
        <v>288</v>
      </c>
      <c r="F26" s="12"/>
      <c r="G26" s="12" t="s">
        <v>293</v>
      </c>
      <c r="H26" s="12">
        <v>1</v>
      </c>
      <c r="I26" s="4" t="s">
        <v>317</v>
      </c>
    </row>
    <row r="27" spans="1:11" x14ac:dyDescent="0.25">
      <c r="A27" s="15">
        <v>26</v>
      </c>
      <c r="B27" s="12" t="s">
        <v>290</v>
      </c>
      <c r="C27" s="12"/>
      <c r="D27" s="12"/>
      <c r="E27" s="80" t="s">
        <v>501</v>
      </c>
      <c r="F27" s="12" t="s">
        <v>290</v>
      </c>
      <c r="G27" s="12" t="s">
        <v>293</v>
      </c>
      <c r="H27" s="12">
        <v>1</v>
      </c>
      <c r="I27" s="4" t="s">
        <v>318</v>
      </c>
    </row>
    <row r="28" spans="1:11" x14ac:dyDescent="0.25">
      <c r="A28" s="137" t="s">
        <v>180</v>
      </c>
      <c r="B28" s="138"/>
      <c r="C28" s="138"/>
      <c r="D28" s="138"/>
      <c r="E28" s="138"/>
      <c r="F28" s="138"/>
      <c r="G28" s="138"/>
      <c r="H28" s="138"/>
      <c r="I28" s="139"/>
    </row>
    <row r="29" spans="1:11" x14ac:dyDescent="0.25">
      <c r="A29" s="15">
        <v>28</v>
      </c>
      <c r="B29" s="12"/>
      <c r="C29" s="12"/>
      <c r="D29" s="12"/>
      <c r="E29" s="12"/>
      <c r="F29" s="12" t="s">
        <v>284</v>
      </c>
      <c r="G29" s="12"/>
      <c r="H29" s="12">
        <v>7</v>
      </c>
      <c r="I29" s="4" t="s">
        <v>319</v>
      </c>
    </row>
    <row r="30" spans="1:11" x14ac:dyDescent="0.25">
      <c r="A30" s="15">
        <v>29</v>
      </c>
      <c r="B30" s="12"/>
      <c r="C30" s="12"/>
      <c r="D30" s="12" t="s">
        <v>320</v>
      </c>
      <c r="E30" s="12" t="s">
        <v>321</v>
      </c>
      <c r="F30" s="12"/>
      <c r="G30" s="12"/>
      <c r="H30" s="12">
        <v>1</v>
      </c>
      <c r="I30" s="4" t="s">
        <v>322</v>
      </c>
    </row>
    <row r="31" spans="1:11" x14ac:dyDescent="0.25">
      <c r="A31" s="15">
        <v>30</v>
      </c>
      <c r="B31" s="12" t="s">
        <v>284</v>
      </c>
      <c r="C31" s="12"/>
      <c r="D31" s="12"/>
      <c r="E31" s="12" t="s">
        <v>321</v>
      </c>
      <c r="F31" s="12" t="s">
        <v>284</v>
      </c>
      <c r="G31" s="12" t="s">
        <v>284</v>
      </c>
      <c r="H31" s="12">
        <v>5</v>
      </c>
      <c r="I31" s="4" t="s">
        <v>323</v>
      </c>
    </row>
    <row r="32" spans="1:11" x14ac:dyDescent="0.25">
      <c r="A32" s="15">
        <v>31</v>
      </c>
      <c r="B32" s="12" t="s">
        <v>284</v>
      </c>
      <c r="C32" s="12"/>
      <c r="D32" s="12"/>
      <c r="E32" s="12"/>
      <c r="F32" s="12" t="s">
        <v>284</v>
      </c>
      <c r="G32" s="12" t="s">
        <v>284</v>
      </c>
      <c r="H32" s="12">
        <v>1</v>
      </c>
      <c r="I32" s="4" t="s">
        <v>324</v>
      </c>
    </row>
    <row r="33" spans="1:9" x14ac:dyDescent="0.25">
      <c r="A33" s="15">
        <v>32</v>
      </c>
      <c r="B33" s="12" t="s">
        <v>284</v>
      </c>
      <c r="C33" s="12"/>
      <c r="D33" s="12" t="s">
        <v>320</v>
      </c>
      <c r="E33" s="12" t="s">
        <v>321</v>
      </c>
      <c r="F33" s="12" t="s">
        <v>284</v>
      </c>
      <c r="G33" s="12" t="s">
        <v>284</v>
      </c>
      <c r="H33" s="12">
        <v>2</v>
      </c>
      <c r="I33" s="4" t="s">
        <v>325</v>
      </c>
    </row>
    <row r="34" spans="1:9" x14ac:dyDescent="0.25">
      <c r="A34" s="15">
        <v>33</v>
      </c>
      <c r="B34" s="12" t="s">
        <v>284</v>
      </c>
      <c r="C34" s="12"/>
      <c r="D34" s="12"/>
      <c r="E34" s="12" t="s">
        <v>321</v>
      </c>
      <c r="F34" s="12"/>
      <c r="G34" s="12" t="s">
        <v>284</v>
      </c>
      <c r="H34" s="12">
        <v>2</v>
      </c>
      <c r="I34" s="4" t="s">
        <v>326</v>
      </c>
    </row>
    <row r="35" spans="1:9" x14ac:dyDescent="0.25">
      <c r="A35" s="15">
        <v>34</v>
      </c>
      <c r="B35" s="12" t="s">
        <v>284</v>
      </c>
      <c r="C35" s="12"/>
      <c r="D35" s="12" t="s">
        <v>327</v>
      </c>
      <c r="E35" s="12" t="s">
        <v>321</v>
      </c>
      <c r="F35" s="12"/>
      <c r="G35" s="12" t="s">
        <v>284</v>
      </c>
      <c r="H35" s="12">
        <v>2</v>
      </c>
      <c r="I35" s="4" t="s">
        <v>328</v>
      </c>
    </row>
    <row r="36" spans="1:9" x14ac:dyDescent="0.25">
      <c r="A36" s="15">
        <v>35</v>
      </c>
      <c r="B36" s="12" t="s">
        <v>284</v>
      </c>
      <c r="C36" s="12"/>
      <c r="D36" s="12"/>
      <c r="E36" s="12"/>
      <c r="F36" s="12"/>
      <c r="G36" s="12" t="s">
        <v>284</v>
      </c>
      <c r="H36" s="12">
        <v>2</v>
      </c>
      <c r="I36" s="4" t="s">
        <v>329</v>
      </c>
    </row>
    <row r="37" spans="1:9" x14ac:dyDescent="0.25">
      <c r="A37" s="15">
        <v>36</v>
      </c>
      <c r="B37" s="12"/>
      <c r="C37" s="12"/>
      <c r="D37" s="12"/>
      <c r="E37" s="12" t="s">
        <v>321</v>
      </c>
      <c r="F37" s="12" t="s">
        <v>284</v>
      </c>
      <c r="G37" s="12"/>
      <c r="H37" s="12">
        <v>1</v>
      </c>
      <c r="I37" s="4" t="s">
        <v>330</v>
      </c>
    </row>
    <row r="38" spans="1:9" x14ac:dyDescent="0.25">
      <c r="A38" s="15">
        <v>37</v>
      </c>
      <c r="B38" s="12" t="s">
        <v>284</v>
      </c>
      <c r="C38" s="12"/>
      <c r="D38" s="12" t="s">
        <v>327</v>
      </c>
      <c r="E38" s="12"/>
      <c r="F38" s="12"/>
      <c r="G38" s="12" t="s">
        <v>284</v>
      </c>
      <c r="H38" s="12">
        <v>1</v>
      </c>
      <c r="I38" s="4" t="s">
        <v>331</v>
      </c>
    </row>
  </sheetData>
  <sheetProtection algorithmName="SHA-512" hashValue="j54gdDBPZ/tthNuaLZ81bVRs++18EVKI/zhmTxffPU4vN0atHOByhNz/fy1F4Zkx4UB93Rr0C4eUT8YPmsC85A==" saltValue="Vlx7MvYt60dlDh2pBLOKWQ==" spinCount="100000" sheet="1" objects="1" scenarios="1"/>
  <mergeCells count="5">
    <mergeCell ref="K2:L2"/>
    <mergeCell ref="A1:L1"/>
    <mergeCell ref="A24:I24"/>
    <mergeCell ref="A3:I3"/>
    <mergeCell ref="A28:I28"/>
  </mergeCells>
  <pageMargins left="0.7" right="0.7" top="0.75" bottom="0.75" header="0.3" footer="0.3"/>
  <pageSetup paperSize="5" scale="79"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B2255-6223-4181-9D37-F66DA4FCB7DA}">
  <sheetPr>
    <pageSetUpPr fitToPage="1"/>
  </sheetPr>
  <dimension ref="A1:H66"/>
  <sheetViews>
    <sheetView zoomScaleNormal="100" workbookViewId="0">
      <selection sqref="A1:G1"/>
    </sheetView>
  </sheetViews>
  <sheetFormatPr defaultRowHeight="15" x14ac:dyDescent="0.25"/>
  <cols>
    <col min="1" max="1" width="8.28515625" bestFit="1" customWidth="1"/>
    <col min="2" max="2" width="53.5703125" customWidth="1"/>
    <col min="3" max="7" width="14.28515625" customWidth="1"/>
  </cols>
  <sheetData>
    <row r="1" spans="1:7" ht="37.5" customHeight="1" x14ac:dyDescent="0.25">
      <c r="A1" s="103" t="s">
        <v>332</v>
      </c>
      <c r="B1" s="103"/>
      <c r="C1" s="103"/>
      <c r="D1" s="103"/>
      <c r="E1" s="103"/>
      <c r="F1" s="103"/>
      <c r="G1" s="103"/>
    </row>
    <row r="2" spans="1:7" ht="30" customHeight="1" x14ac:dyDescent="0.25">
      <c r="A2" s="85" t="s">
        <v>136</v>
      </c>
      <c r="B2" s="85" t="s">
        <v>164</v>
      </c>
      <c r="C2" s="85" t="s">
        <v>333</v>
      </c>
      <c r="D2" s="85" t="s">
        <v>334</v>
      </c>
      <c r="E2" s="85" t="s">
        <v>335</v>
      </c>
      <c r="F2" s="85" t="s">
        <v>166</v>
      </c>
      <c r="G2" s="85" t="s">
        <v>138</v>
      </c>
    </row>
    <row r="3" spans="1:7" ht="15" customHeight="1" x14ac:dyDescent="0.25">
      <c r="A3" s="163" t="s">
        <v>183</v>
      </c>
      <c r="B3" s="163"/>
      <c r="C3" s="163"/>
      <c r="D3" s="163"/>
      <c r="E3" s="163"/>
      <c r="F3" s="163"/>
      <c r="G3" s="163"/>
    </row>
    <row r="4" spans="1:7" x14ac:dyDescent="0.25">
      <c r="A4" s="58">
        <v>1</v>
      </c>
      <c r="B4" s="160" t="s">
        <v>77</v>
      </c>
      <c r="C4" s="161"/>
      <c r="D4" s="161"/>
      <c r="E4" s="161"/>
      <c r="F4" s="161"/>
      <c r="G4" s="162"/>
    </row>
    <row r="5" spans="1:7" x14ac:dyDescent="0.25">
      <c r="A5" s="127"/>
      <c r="B5" s="23" t="s">
        <v>336</v>
      </c>
      <c r="C5" s="37"/>
      <c r="D5" s="37"/>
      <c r="E5" s="37"/>
      <c r="F5" s="37"/>
      <c r="G5" s="10">
        <f>SUM(C5:F5)</f>
        <v>0</v>
      </c>
    </row>
    <row r="6" spans="1:7" x14ac:dyDescent="0.25">
      <c r="A6" s="132"/>
      <c r="B6" s="23" t="s">
        <v>337</v>
      </c>
      <c r="C6" s="37"/>
      <c r="D6" s="37"/>
      <c r="E6" s="37"/>
      <c r="F6" s="37"/>
      <c r="G6" s="10">
        <f t="shared" ref="G6:G9" si="0">SUM(C6:F6)</f>
        <v>0</v>
      </c>
    </row>
    <row r="7" spans="1:7" x14ac:dyDescent="0.25">
      <c r="A7" s="132"/>
      <c r="B7" s="23" t="s">
        <v>338</v>
      </c>
      <c r="C7" s="37"/>
      <c r="D7" s="37"/>
      <c r="E7" s="37"/>
      <c r="F7" s="37"/>
      <c r="G7" s="10">
        <f t="shared" si="0"/>
        <v>0</v>
      </c>
    </row>
    <row r="8" spans="1:7" x14ac:dyDescent="0.25">
      <c r="A8" s="132"/>
      <c r="B8" s="23" t="s">
        <v>339</v>
      </c>
      <c r="C8" s="37"/>
      <c r="D8" s="37"/>
      <c r="E8" s="37"/>
      <c r="F8" s="37"/>
      <c r="G8" s="10">
        <f t="shared" si="0"/>
        <v>0</v>
      </c>
    </row>
    <row r="9" spans="1:7" x14ac:dyDescent="0.25">
      <c r="A9" s="132"/>
      <c r="B9" s="23" t="s">
        <v>340</v>
      </c>
      <c r="C9" s="37"/>
      <c r="D9" s="37"/>
      <c r="E9" s="37"/>
      <c r="F9" s="37"/>
      <c r="G9" s="10">
        <f t="shared" si="0"/>
        <v>0</v>
      </c>
    </row>
    <row r="10" spans="1:7" x14ac:dyDescent="0.25">
      <c r="A10" s="132"/>
      <c r="B10" s="23" t="s">
        <v>341</v>
      </c>
      <c r="C10" s="37"/>
      <c r="D10" s="37"/>
      <c r="E10" s="37"/>
      <c r="F10" s="37"/>
      <c r="G10" s="10">
        <f>SUM(C10:F10)</f>
        <v>0</v>
      </c>
    </row>
    <row r="11" spans="1:7" x14ac:dyDescent="0.25">
      <c r="A11" s="132"/>
      <c r="B11" s="23" t="s">
        <v>342</v>
      </c>
      <c r="C11" s="37"/>
      <c r="D11" s="37"/>
      <c r="E11" s="37"/>
      <c r="F11" s="37"/>
      <c r="G11" s="10">
        <f t="shared" ref="G11:G16" si="1">SUM(C11:F11)</f>
        <v>0</v>
      </c>
    </row>
    <row r="12" spans="1:7" x14ac:dyDescent="0.25">
      <c r="A12" s="132"/>
      <c r="B12" s="23" t="s">
        <v>343</v>
      </c>
      <c r="C12" s="37"/>
      <c r="D12" s="37"/>
      <c r="E12" s="37"/>
      <c r="F12" s="37"/>
      <c r="G12" s="10">
        <f t="shared" si="1"/>
        <v>0</v>
      </c>
    </row>
    <row r="13" spans="1:7" x14ac:dyDescent="0.25">
      <c r="A13" s="132"/>
      <c r="B13" s="23" t="s">
        <v>344</v>
      </c>
      <c r="C13" s="37"/>
      <c r="D13" s="37"/>
      <c r="E13" s="37"/>
      <c r="F13" s="37"/>
      <c r="G13" s="10">
        <f t="shared" si="1"/>
        <v>0</v>
      </c>
    </row>
    <row r="14" spans="1:7" x14ac:dyDescent="0.25">
      <c r="A14" s="132"/>
      <c r="B14" s="23" t="s">
        <v>345</v>
      </c>
      <c r="C14" s="37"/>
      <c r="D14" s="37"/>
      <c r="E14" s="37"/>
      <c r="F14" s="37"/>
      <c r="G14" s="10">
        <f t="shared" ref="G14" si="2">SUM(C14:F14)</f>
        <v>0</v>
      </c>
    </row>
    <row r="15" spans="1:7" x14ac:dyDescent="0.25">
      <c r="A15" s="132"/>
      <c r="B15" s="23" t="s">
        <v>346</v>
      </c>
      <c r="C15" s="37"/>
      <c r="D15" s="37"/>
      <c r="E15" s="37"/>
      <c r="F15" s="37"/>
      <c r="G15" s="10">
        <f t="shared" si="1"/>
        <v>0</v>
      </c>
    </row>
    <row r="16" spans="1:7" x14ac:dyDescent="0.25">
      <c r="A16" s="128"/>
      <c r="B16" s="86" t="s">
        <v>167</v>
      </c>
      <c r="C16" s="10">
        <f>SUM(C5:C15)</f>
        <v>0</v>
      </c>
      <c r="D16" s="10">
        <f>SUM(D5:D15)</f>
        <v>0</v>
      </c>
      <c r="E16" s="10">
        <f>SUM(E5:E15)</f>
        <v>0</v>
      </c>
      <c r="F16" s="10">
        <f>SUM(F5:F15)</f>
        <v>0</v>
      </c>
      <c r="G16" s="10">
        <f t="shared" si="1"/>
        <v>0</v>
      </c>
    </row>
    <row r="17" spans="1:8" x14ac:dyDescent="0.25">
      <c r="A17" s="58">
        <v>2</v>
      </c>
      <c r="B17" s="160" t="s">
        <v>347</v>
      </c>
      <c r="C17" s="161"/>
      <c r="D17" s="161"/>
      <c r="E17" s="161"/>
      <c r="F17" s="161"/>
      <c r="G17" s="162"/>
    </row>
    <row r="18" spans="1:8" x14ac:dyDescent="0.25">
      <c r="A18" s="127"/>
      <c r="B18" s="23" t="s">
        <v>258</v>
      </c>
      <c r="C18" s="37"/>
      <c r="D18" s="37"/>
      <c r="E18" s="37"/>
      <c r="F18" s="37"/>
      <c r="G18" s="10">
        <f>SUM(C18:F18)</f>
        <v>0</v>
      </c>
    </row>
    <row r="19" spans="1:8" x14ac:dyDescent="0.25">
      <c r="A19" s="132"/>
      <c r="B19" s="23" t="s">
        <v>348</v>
      </c>
      <c r="C19" s="37"/>
      <c r="D19" s="37"/>
      <c r="E19" s="37"/>
      <c r="F19" s="37"/>
      <c r="G19" s="10">
        <f>SUM(C19:F19)</f>
        <v>0</v>
      </c>
    </row>
    <row r="20" spans="1:8" x14ac:dyDescent="0.25">
      <c r="A20" s="132"/>
      <c r="B20" s="23" t="s">
        <v>349</v>
      </c>
      <c r="C20" s="37"/>
      <c r="D20" s="37"/>
      <c r="E20" s="37"/>
      <c r="F20" s="37"/>
      <c r="G20" s="10">
        <f>SUM(C20:F20)</f>
        <v>0</v>
      </c>
    </row>
    <row r="21" spans="1:8" x14ac:dyDescent="0.25">
      <c r="A21" s="128"/>
      <c r="B21" s="86" t="s">
        <v>167</v>
      </c>
      <c r="C21" s="10">
        <f>SUM(C18:C20)</f>
        <v>0</v>
      </c>
      <c r="D21" s="10">
        <f>SUM(D18:D20)</f>
        <v>0</v>
      </c>
      <c r="E21" s="10">
        <f>SUM(E18:E20)</f>
        <v>0</v>
      </c>
      <c r="F21" s="10">
        <f>SUM(F18:F20)</f>
        <v>0</v>
      </c>
      <c r="G21" s="10">
        <f>SUM(C21:F21)</f>
        <v>0</v>
      </c>
    </row>
    <row r="22" spans="1:8" x14ac:dyDescent="0.25">
      <c r="A22" s="58">
        <v>3</v>
      </c>
      <c r="B22" s="160" t="s">
        <v>350</v>
      </c>
      <c r="C22" s="161"/>
      <c r="D22" s="161"/>
      <c r="E22" s="161"/>
      <c r="F22" s="161"/>
      <c r="G22" s="162"/>
    </row>
    <row r="23" spans="1:8" x14ac:dyDescent="0.25">
      <c r="A23" s="127"/>
      <c r="B23" s="23" t="s">
        <v>258</v>
      </c>
      <c r="C23" s="37"/>
      <c r="D23" s="37"/>
      <c r="E23" s="37"/>
      <c r="F23" s="37"/>
      <c r="G23" s="10">
        <f>SUM(C23:F23)</f>
        <v>0</v>
      </c>
    </row>
    <row r="24" spans="1:8" x14ac:dyDescent="0.25">
      <c r="A24" s="132"/>
      <c r="B24" s="23" t="s">
        <v>348</v>
      </c>
      <c r="C24" s="37"/>
      <c r="D24" s="37"/>
      <c r="E24" s="37"/>
      <c r="F24" s="37"/>
      <c r="G24" s="10">
        <f t="shared" ref="G24:G26" si="3">SUM(C24:F24)</f>
        <v>0</v>
      </c>
    </row>
    <row r="25" spans="1:8" x14ac:dyDescent="0.25">
      <c r="A25" s="132"/>
      <c r="B25" s="23" t="s">
        <v>349</v>
      </c>
      <c r="C25" s="37"/>
      <c r="D25" s="37"/>
      <c r="E25" s="37"/>
      <c r="F25" s="37"/>
      <c r="G25" s="10">
        <f t="shared" si="3"/>
        <v>0</v>
      </c>
    </row>
    <row r="26" spans="1:8" x14ac:dyDescent="0.25">
      <c r="A26" s="128"/>
      <c r="B26" s="86" t="s">
        <v>167</v>
      </c>
      <c r="C26" s="10">
        <f>SUM(C23:C25)</f>
        <v>0</v>
      </c>
      <c r="D26" s="10">
        <f>SUM(D23:D25)</f>
        <v>0</v>
      </c>
      <c r="E26" s="10">
        <f>SUM(E23:E25)</f>
        <v>0</v>
      </c>
      <c r="F26" s="10">
        <f>SUM(F23:F25)</f>
        <v>0</v>
      </c>
      <c r="G26" s="10">
        <f t="shared" si="3"/>
        <v>0</v>
      </c>
    </row>
    <row r="27" spans="1:8" x14ac:dyDescent="0.25">
      <c r="A27" s="58">
        <v>4</v>
      </c>
      <c r="B27" s="160" t="s">
        <v>351</v>
      </c>
      <c r="C27" s="161"/>
      <c r="D27" s="161"/>
      <c r="E27" s="161"/>
      <c r="F27" s="161"/>
      <c r="G27" s="162"/>
    </row>
    <row r="28" spans="1:8" x14ac:dyDescent="0.25">
      <c r="A28" s="132"/>
      <c r="B28" s="23" t="s">
        <v>352</v>
      </c>
      <c r="C28" s="37"/>
      <c r="D28" s="37"/>
      <c r="E28" s="37"/>
      <c r="F28" s="37"/>
      <c r="G28" s="10">
        <f t="shared" ref="G28:G30" si="4">SUM(C28:F28)</f>
        <v>0</v>
      </c>
      <c r="H28" s="40"/>
    </row>
    <row r="29" spans="1:8" x14ac:dyDescent="0.25">
      <c r="A29" s="132"/>
      <c r="B29" s="23" t="s">
        <v>349</v>
      </c>
      <c r="C29" s="37"/>
      <c r="D29" s="37"/>
      <c r="E29" s="37"/>
      <c r="F29" s="37"/>
      <c r="G29" s="10">
        <f t="shared" si="4"/>
        <v>0</v>
      </c>
    </row>
    <row r="30" spans="1:8" x14ac:dyDescent="0.25">
      <c r="A30" s="128"/>
      <c r="B30" s="86" t="s">
        <v>167</v>
      </c>
      <c r="C30" s="10">
        <f>SUM(C28:C29)</f>
        <v>0</v>
      </c>
      <c r="D30" s="10">
        <f>SUM(D28:D29)</f>
        <v>0</v>
      </c>
      <c r="E30" s="10">
        <f>SUM(E28:E29)</f>
        <v>0</v>
      </c>
      <c r="F30" s="10">
        <f>SUM(F28:F29)</f>
        <v>0</v>
      </c>
      <c r="G30" s="10">
        <f t="shared" si="4"/>
        <v>0</v>
      </c>
    </row>
    <row r="31" spans="1:8" x14ac:dyDescent="0.25">
      <c r="A31" s="58">
        <v>5</v>
      </c>
      <c r="B31" s="160" t="s">
        <v>79</v>
      </c>
      <c r="C31" s="161"/>
      <c r="D31" s="161"/>
      <c r="E31" s="161"/>
      <c r="F31" s="161"/>
      <c r="G31" s="162"/>
    </row>
    <row r="32" spans="1:8" x14ac:dyDescent="0.25">
      <c r="A32" s="127"/>
      <c r="B32" s="36"/>
      <c r="C32" s="37"/>
      <c r="D32" s="37"/>
      <c r="E32" s="37"/>
      <c r="F32" s="37"/>
      <c r="G32" s="10">
        <f>SUM(C32:F32)</f>
        <v>0</v>
      </c>
    </row>
    <row r="33" spans="1:7" x14ac:dyDescent="0.25">
      <c r="A33" s="132"/>
      <c r="B33" s="36"/>
      <c r="C33" s="37"/>
      <c r="D33" s="37"/>
      <c r="E33" s="37"/>
      <c r="F33" s="37"/>
      <c r="G33" s="10">
        <f t="shared" ref="G33:G47" si="5">SUM(C33:F33)</f>
        <v>0</v>
      </c>
    </row>
    <row r="34" spans="1:7" x14ac:dyDescent="0.25">
      <c r="A34" s="132"/>
      <c r="B34" s="36"/>
      <c r="C34" s="37"/>
      <c r="D34" s="37"/>
      <c r="E34" s="37"/>
      <c r="F34" s="37"/>
      <c r="G34" s="10">
        <f t="shared" si="5"/>
        <v>0</v>
      </c>
    </row>
    <row r="35" spans="1:7" x14ac:dyDescent="0.25">
      <c r="A35" s="132"/>
      <c r="B35" s="36"/>
      <c r="C35" s="37"/>
      <c r="D35" s="37"/>
      <c r="E35" s="37"/>
      <c r="F35" s="37"/>
      <c r="G35" s="10">
        <f t="shared" ref="G35:G38" si="6">SUM(C35:F35)</f>
        <v>0</v>
      </c>
    </row>
    <row r="36" spans="1:7" x14ac:dyDescent="0.25">
      <c r="A36" s="132"/>
      <c r="B36" s="36"/>
      <c r="C36" s="37"/>
      <c r="D36" s="37"/>
      <c r="E36" s="37"/>
      <c r="F36" s="37"/>
      <c r="G36" s="10">
        <f t="shared" si="6"/>
        <v>0</v>
      </c>
    </row>
    <row r="37" spans="1:7" x14ac:dyDescent="0.25">
      <c r="A37" s="132"/>
      <c r="B37" s="36"/>
      <c r="C37" s="37"/>
      <c r="D37" s="37"/>
      <c r="E37" s="37"/>
      <c r="F37" s="37"/>
      <c r="G37" s="10">
        <f t="shared" si="6"/>
        <v>0</v>
      </c>
    </row>
    <row r="38" spans="1:7" x14ac:dyDescent="0.25">
      <c r="A38" s="132"/>
      <c r="B38" s="36"/>
      <c r="C38" s="37"/>
      <c r="D38" s="37"/>
      <c r="E38" s="37"/>
      <c r="F38" s="37"/>
      <c r="G38" s="10">
        <f t="shared" si="6"/>
        <v>0</v>
      </c>
    </row>
    <row r="39" spans="1:7" x14ac:dyDescent="0.25">
      <c r="A39" s="132"/>
      <c r="B39" s="36"/>
      <c r="C39" s="37"/>
      <c r="D39" s="37"/>
      <c r="E39" s="37"/>
      <c r="F39" s="37"/>
      <c r="G39" s="10">
        <f t="shared" si="5"/>
        <v>0</v>
      </c>
    </row>
    <row r="40" spans="1:7" x14ac:dyDescent="0.25">
      <c r="A40" s="132"/>
      <c r="B40" s="36"/>
      <c r="C40" s="37"/>
      <c r="D40" s="37"/>
      <c r="E40" s="37"/>
      <c r="F40" s="37"/>
      <c r="G40" s="10">
        <f t="shared" ref="G40:G46" si="7">SUM(C40:F40)</f>
        <v>0</v>
      </c>
    </row>
    <row r="41" spans="1:7" x14ac:dyDescent="0.25">
      <c r="A41" s="132"/>
      <c r="B41" s="36"/>
      <c r="C41" s="37"/>
      <c r="D41" s="37"/>
      <c r="E41" s="37"/>
      <c r="F41" s="37"/>
      <c r="G41" s="10">
        <f t="shared" si="7"/>
        <v>0</v>
      </c>
    </row>
    <row r="42" spans="1:7" x14ac:dyDescent="0.25">
      <c r="A42" s="132"/>
      <c r="B42" s="36"/>
      <c r="C42" s="37"/>
      <c r="D42" s="37"/>
      <c r="E42" s="37"/>
      <c r="F42" s="37"/>
      <c r="G42" s="10">
        <f t="shared" si="7"/>
        <v>0</v>
      </c>
    </row>
    <row r="43" spans="1:7" x14ac:dyDescent="0.25">
      <c r="A43" s="132"/>
      <c r="B43" s="36"/>
      <c r="C43" s="37"/>
      <c r="D43" s="37"/>
      <c r="E43" s="37"/>
      <c r="F43" s="37"/>
      <c r="G43" s="10">
        <f t="shared" si="7"/>
        <v>0</v>
      </c>
    </row>
    <row r="44" spans="1:7" x14ac:dyDescent="0.25">
      <c r="A44" s="132"/>
      <c r="B44" s="36"/>
      <c r="C44" s="37"/>
      <c r="D44" s="37"/>
      <c r="E44" s="37"/>
      <c r="F44" s="37"/>
      <c r="G44" s="10">
        <f t="shared" si="7"/>
        <v>0</v>
      </c>
    </row>
    <row r="45" spans="1:7" x14ac:dyDescent="0.25">
      <c r="A45" s="132"/>
      <c r="B45" s="36"/>
      <c r="C45" s="37"/>
      <c r="D45" s="37"/>
      <c r="E45" s="37"/>
      <c r="F45" s="37"/>
      <c r="G45" s="10">
        <f t="shared" si="7"/>
        <v>0</v>
      </c>
    </row>
    <row r="46" spans="1:7" x14ac:dyDescent="0.25">
      <c r="A46" s="132"/>
      <c r="B46" s="36"/>
      <c r="C46" s="37"/>
      <c r="D46" s="37"/>
      <c r="E46" s="37"/>
      <c r="F46" s="37"/>
      <c r="G46" s="10">
        <f t="shared" si="7"/>
        <v>0</v>
      </c>
    </row>
    <row r="47" spans="1:7" x14ac:dyDescent="0.25">
      <c r="A47" s="128"/>
      <c r="B47" s="86" t="s">
        <v>167</v>
      </c>
      <c r="C47" s="10">
        <f>SUM(C32:C46)</f>
        <v>0</v>
      </c>
      <c r="D47" s="10">
        <f>SUM(D32:D46)</f>
        <v>0</v>
      </c>
      <c r="E47" s="10">
        <f>SUM(E32:E46)</f>
        <v>0</v>
      </c>
      <c r="F47" s="10">
        <f>SUM(F32:F46)</f>
        <v>0</v>
      </c>
      <c r="G47" s="10">
        <f t="shared" si="5"/>
        <v>0</v>
      </c>
    </row>
    <row r="48" spans="1:7" x14ac:dyDescent="0.25">
      <c r="A48" s="58">
        <v>6</v>
      </c>
      <c r="B48" s="160" t="s">
        <v>353</v>
      </c>
      <c r="C48" s="161"/>
      <c r="D48" s="161"/>
      <c r="E48" s="161"/>
      <c r="F48" s="161"/>
      <c r="G48" s="162"/>
    </row>
    <row r="49" spans="1:7" x14ac:dyDescent="0.25">
      <c r="A49" s="127"/>
      <c r="B49" s="36"/>
      <c r="C49" s="37"/>
      <c r="D49" s="37"/>
      <c r="E49" s="37"/>
      <c r="F49" s="37"/>
      <c r="G49" s="10">
        <f>SUM(C49:F49)</f>
        <v>0</v>
      </c>
    </row>
    <row r="50" spans="1:7" x14ac:dyDescent="0.25">
      <c r="A50" s="132"/>
      <c r="B50" s="36"/>
      <c r="C50" s="37"/>
      <c r="D50" s="37"/>
      <c r="E50" s="37"/>
      <c r="F50" s="37"/>
      <c r="G50" s="10">
        <f t="shared" ref="G50:G58" si="8">SUM(C50:F50)</f>
        <v>0</v>
      </c>
    </row>
    <row r="51" spans="1:7" x14ac:dyDescent="0.25">
      <c r="A51" s="132"/>
      <c r="B51" s="36"/>
      <c r="C51" s="37"/>
      <c r="D51" s="37"/>
      <c r="E51" s="37"/>
      <c r="F51" s="37"/>
      <c r="G51" s="10">
        <f t="shared" si="8"/>
        <v>0</v>
      </c>
    </row>
    <row r="52" spans="1:7" x14ac:dyDescent="0.25">
      <c r="A52" s="132"/>
      <c r="B52" s="36"/>
      <c r="C52" s="37"/>
      <c r="D52" s="37"/>
      <c r="E52" s="37"/>
      <c r="F52" s="37"/>
      <c r="G52" s="10">
        <f t="shared" si="8"/>
        <v>0</v>
      </c>
    </row>
    <row r="53" spans="1:7" x14ac:dyDescent="0.25">
      <c r="A53" s="132"/>
      <c r="B53" s="36"/>
      <c r="C53" s="37"/>
      <c r="D53" s="37"/>
      <c r="E53" s="37"/>
      <c r="F53" s="37"/>
      <c r="G53" s="10">
        <f t="shared" si="8"/>
        <v>0</v>
      </c>
    </row>
    <row r="54" spans="1:7" x14ac:dyDescent="0.25">
      <c r="A54" s="132"/>
      <c r="B54" s="36"/>
      <c r="C54" s="37"/>
      <c r="D54" s="37"/>
      <c r="E54" s="37"/>
      <c r="F54" s="37"/>
      <c r="G54" s="10">
        <f t="shared" si="8"/>
        <v>0</v>
      </c>
    </row>
    <row r="55" spans="1:7" x14ac:dyDescent="0.25">
      <c r="A55" s="132"/>
      <c r="B55" s="36"/>
      <c r="C55" s="37"/>
      <c r="D55" s="37"/>
      <c r="E55" s="37"/>
      <c r="F55" s="37"/>
      <c r="G55" s="10">
        <f t="shared" si="8"/>
        <v>0</v>
      </c>
    </row>
    <row r="56" spans="1:7" x14ac:dyDescent="0.25">
      <c r="A56" s="132"/>
      <c r="B56" s="36"/>
      <c r="C56" s="37"/>
      <c r="D56" s="37"/>
      <c r="E56" s="37"/>
      <c r="F56" s="37"/>
      <c r="G56" s="10">
        <f t="shared" si="8"/>
        <v>0</v>
      </c>
    </row>
    <row r="57" spans="1:7" x14ac:dyDescent="0.25">
      <c r="A57" s="132"/>
      <c r="B57" s="36"/>
      <c r="C57" s="37"/>
      <c r="D57" s="37"/>
      <c r="E57" s="37"/>
      <c r="F57" s="37"/>
      <c r="G57" s="10">
        <f t="shared" si="8"/>
        <v>0</v>
      </c>
    </row>
    <row r="58" spans="1:7" x14ac:dyDescent="0.25">
      <c r="A58" s="132"/>
      <c r="B58" s="36"/>
      <c r="C58" s="37"/>
      <c r="D58" s="37"/>
      <c r="E58" s="37"/>
      <c r="F58" s="37"/>
      <c r="G58" s="10">
        <f t="shared" si="8"/>
        <v>0</v>
      </c>
    </row>
    <row r="59" spans="1:7" x14ac:dyDescent="0.25">
      <c r="A59" s="128"/>
      <c r="B59" s="86" t="s">
        <v>167</v>
      </c>
      <c r="C59" s="10">
        <f>SUM(C49:C58)</f>
        <v>0</v>
      </c>
      <c r="D59" s="10">
        <f>SUM(D49:D58)</f>
        <v>0</v>
      </c>
      <c r="E59" s="10">
        <f>SUM(E49:E58)</f>
        <v>0</v>
      </c>
      <c r="F59" s="10">
        <f>SUM(F49:F58)</f>
        <v>0</v>
      </c>
      <c r="G59" s="10">
        <f>SUM(C59:F59)</f>
        <v>0</v>
      </c>
    </row>
    <row r="60" spans="1:7" ht="15" customHeight="1" x14ac:dyDescent="0.25">
      <c r="A60" s="163" t="s">
        <v>63</v>
      </c>
      <c r="B60" s="163"/>
      <c r="C60" s="163"/>
      <c r="D60" s="163"/>
      <c r="E60" s="163"/>
      <c r="F60" s="163"/>
      <c r="G60" s="163"/>
    </row>
    <row r="61" spans="1:7" x14ac:dyDescent="0.25">
      <c r="A61" s="88">
        <v>7</v>
      </c>
      <c r="B61" s="160" t="s">
        <v>354</v>
      </c>
      <c r="C61" s="161"/>
      <c r="D61" s="161"/>
      <c r="E61" s="161"/>
      <c r="F61" s="161"/>
      <c r="G61" s="162"/>
    </row>
    <row r="62" spans="1:7" x14ac:dyDescent="0.25">
      <c r="A62" s="127"/>
      <c r="B62" s="23" t="s">
        <v>258</v>
      </c>
      <c r="C62" s="37"/>
      <c r="D62" s="37"/>
      <c r="E62" s="37"/>
      <c r="F62" s="37"/>
      <c r="G62" s="10">
        <f t="shared" ref="G62:G66" si="9">SUM(C62:F62)</f>
        <v>0</v>
      </c>
    </row>
    <row r="63" spans="1:7" x14ac:dyDescent="0.25">
      <c r="A63" s="132"/>
      <c r="B63" s="23" t="s">
        <v>355</v>
      </c>
      <c r="C63" s="37"/>
      <c r="D63" s="37"/>
      <c r="E63" s="37"/>
      <c r="F63" s="37"/>
      <c r="G63" s="10">
        <f t="shared" si="9"/>
        <v>0</v>
      </c>
    </row>
    <row r="64" spans="1:7" x14ac:dyDescent="0.25">
      <c r="A64" s="132"/>
      <c r="B64" s="23" t="s">
        <v>260</v>
      </c>
      <c r="C64" s="37"/>
      <c r="D64" s="37"/>
      <c r="E64" s="37"/>
      <c r="F64" s="37"/>
      <c r="G64" s="10">
        <f t="shared" si="9"/>
        <v>0</v>
      </c>
    </row>
    <row r="65" spans="1:7" x14ac:dyDescent="0.25">
      <c r="A65" s="132"/>
      <c r="B65" s="23" t="s">
        <v>356</v>
      </c>
      <c r="C65" s="37"/>
      <c r="D65" s="37"/>
      <c r="E65" s="37"/>
      <c r="F65" s="37"/>
      <c r="G65" s="10">
        <f t="shared" si="9"/>
        <v>0</v>
      </c>
    </row>
    <row r="66" spans="1:7" x14ac:dyDescent="0.25">
      <c r="A66" s="128"/>
      <c r="B66" s="86" t="s">
        <v>167</v>
      </c>
      <c r="C66" s="10">
        <f>SUM(C62:C65)</f>
        <v>0</v>
      </c>
      <c r="D66" s="10">
        <f>SUM(D62:D65)</f>
        <v>0</v>
      </c>
      <c r="E66" s="10">
        <f>SUM(E62:E65)</f>
        <v>0</v>
      </c>
      <c r="F66" s="10">
        <f>SUM(F62:F65)</f>
        <v>0</v>
      </c>
      <c r="G66" s="10">
        <f t="shared" si="9"/>
        <v>0</v>
      </c>
    </row>
  </sheetData>
  <sheetProtection algorithmName="SHA-512" hashValue="o7ouwX8Jg9pCB9+CYXS5CyZaohtUxNY9zygxM0srqb7SH025Iqu5vW0+B+FiG4tWSJIvDcl6ZjeQeQBwEhuoAA==" saltValue="Sz3t5Mr6x9h8u0TuejuINg==" spinCount="100000" sheet="1" objects="1" scenarios="1"/>
  <mergeCells count="17">
    <mergeCell ref="A23:A26"/>
    <mergeCell ref="A60:G60"/>
    <mergeCell ref="B61:G61"/>
    <mergeCell ref="A62:A66"/>
    <mergeCell ref="B27:G27"/>
    <mergeCell ref="B31:G31"/>
    <mergeCell ref="A32:A47"/>
    <mergeCell ref="A28:A30"/>
    <mergeCell ref="B48:G48"/>
    <mergeCell ref="A49:A59"/>
    <mergeCell ref="A1:G1"/>
    <mergeCell ref="B4:G4"/>
    <mergeCell ref="B17:G17"/>
    <mergeCell ref="B22:G22"/>
    <mergeCell ref="A3:G3"/>
    <mergeCell ref="A5:A16"/>
    <mergeCell ref="A18:A21"/>
  </mergeCells>
  <conditionalFormatting sqref="C5:F15 C18:F20 B32:F46 C62:F65 C23:F25 C28:F29">
    <cfRule type="notContainsBlanks" dxfId="14" priority="4">
      <formula>LEN(TRIM(B5))&gt;0</formula>
    </cfRule>
  </conditionalFormatting>
  <conditionalFormatting sqref="C49:F58">
    <cfRule type="notContainsBlanks" dxfId="13" priority="2">
      <formula>LEN(TRIM(C49))&gt;0</formula>
    </cfRule>
  </conditionalFormatting>
  <conditionalFormatting sqref="B49:B58">
    <cfRule type="notContainsBlanks" dxfId="12" priority="1">
      <formula>LEN(TRIM(B49))&gt;0</formula>
    </cfRule>
  </conditionalFormatting>
  <dataValidations count="1">
    <dataValidation type="whole" allowBlank="1" showInputMessage="1" showErrorMessage="1" errorTitle="Whole Numbers" error="Enter only whole dollar amounts." sqref="C5:F15 C18:F20 C32:F46 C62:F65 C23:F25 C28:F29 C49:F58" xr:uid="{6EAD74B6-FE8A-4B26-A130-D023449B11A3}">
      <formula1>0</formula1>
      <formula2>999999999</formula2>
    </dataValidation>
  </dataValidation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37B2C-8FDF-4314-A462-AA457927580F}">
  <sheetPr>
    <pageSetUpPr fitToPage="1"/>
  </sheetPr>
  <dimension ref="A1:H9"/>
  <sheetViews>
    <sheetView zoomScaleNormal="100" workbookViewId="0">
      <selection sqref="A1:G1"/>
    </sheetView>
  </sheetViews>
  <sheetFormatPr defaultRowHeight="15" x14ac:dyDescent="0.25"/>
  <cols>
    <col min="1" max="1" width="6.5703125" bestFit="1" customWidth="1"/>
    <col min="2" max="2" width="80" customWidth="1"/>
    <col min="3" max="7" width="12.85546875" customWidth="1"/>
  </cols>
  <sheetData>
    <row r="1" spans="1:8" ht="37.5" customHeight="1" x14ac:dyDescent="0.25">
      <c r="A1" s="164" t="s">
        <v>357</v>
      </c>
      <c r="B1" s="164"/>
      <c r="C1" s="164"/>
      <c r="D1" s="164"/>
      <c r="E1" s="164"/>
      <c r="F1" s="164"/>
      <c r="G1" s="164"/>
    </row>
    <row r="2" spans="1:8" ht="30" customHeight="1" x14ac:dyDescent="0.25">
      <c r="A2" s="15" t="s">
        <v>136</v>
      </c>
      <c r="B2" s="15" t="s">
        <v>164</v>
      </c>
      <c r="C2" s="2" t="s">
        <v>333</v>
      </c>
      <c r="D2" s="2" t="s">
        <v>334</v>
      </c>
      <c r="E2" s="2" t="s">
        <v>335</v>
      </c>
      <c r="F2" s="2" t="s">
        <v>166</v>
      </c>
      <c r="G2" s="2" t="s">
        <v>138</v>
      </c>
    </row>
    <row r="3" spans="1:8" ht="15" customHeight="1" x14ac:dyDescent="0.25">
      <c r="A3" s="137" t="s">
        <v>183</v>
      </c>
      <c r="B3" s="138"/>
      <c r="C3" s="138"/>
      <c r="D3" s="138"/>
      <c r="E3" s="138"/>
      <c r="F3" s="138"/>
      <c r="G3" s="139"/>
    </row>
    <row r="4" spans="1:8" x14ac:dyDescent="0.25">
      <c r="A4" s="15">
        <v>1</v>
      </c>
      <c r="B4" s="4" t="str">
        <f>VLOOKUP(A4,'3A Host Detail'!$A$4:$B$994,2)</f>
        <v>Infrastructure</v>
      </c>
      <c r="C4" s="10">
        <f>'3A Host Detail'!C16</f>
        <v>0</v>
      </c>
      <c r="D4" s="10">
        <f>'3A Host Detail'!D16</f>
        <v>0</v>
      </c>
      <c r="E4" s="10">
        <f>'3A Host Detail'!E16</f>
        <v>0</v>
      </c>
      <c r="F4" s="10">
        <f>'3A Host Detail'!F16</f>
        <v>0</v>
      </c>
      <c r="G4" s="10">
        <f>SUM(C4:F4)</f>
        <v>0</v>
      </c>
    </row>
    <row r="5" spans="1:8" x14ac:dyDescent="0.25">
      <c r="A5" s="15">
        <v>2</v>
      </c>
      <c r="B5" s="4" t="str">
        <f>VLOOKUP(A5,'3A Host Detail'!$A$4:$B$994,2)</f>
        <v>Host System Software</v>
      </c>
      <c r="C5" s="10">
        <f>'3A Host Detail'!C21</f>
        <v>0</v>
      </c>
      <c r="D5" s="10">
        <f>'3A Host Detail'!D21</f>
        <v>0</v>
      </c>
      <c r="E5" s="10">
        <f>'3A Host Detail'!E21</f>
        <v>0</v>
      </c>
      <c r="F5" s="10">
        <f>'3A Host Detail'!F21</f>
        <v>0</v>
      </c>
      <c r="G5" s="10">
        <f t="shared" ref="G5:G7" si="0">SUM(C5:F5)</f>
        <v>0</v>
      </c>
    </row>
    <row r="6" spans="1:8" x14ac:dyDescent="0.25">
      <c r="A6" s="15">
        <v>3</v>
      </c>
      <c r="B6" s="4" t="str">
        <f>VLOOKUP(A6,'3A Host Detail'!$A$4:$B$994,2)</f>
        <v>Maintenance and Operations Management System (MOMS)</v>
      </c>
      <c r="C6" s="10">
        <f>'3A Host Detail'!C26</f>
        <v>0</v>
      </c>
      <c r="D6" s="10">
        <f>'3A Host Detail'!D26</f>
        <v>0</v>
      </c>
      <c r="E6" s="10">
        <f>'3A Host Detail'!E26</f>
        <v>0</v>
      </c>
      <c r="F6" s="10">
        <f>'3A Host Detail'!F26</f>
        <v>0</v>
      </c>
      <c r="G6" s="10">
        <f t="shared" si="0"/>
        <v>0</v>
      </c>
    </row>
    <row r="7" spans="1:8" x14ac:dyDescent="0.25">
      <c r="A7" s="15">
        <v>4</v>
      </c>
      <c r="B7" s="4" t="str">
        <f>VLOOKUP(A7,'3A Host Detail'!$A$4:$B$994,2)</f>
        <v>Enumerated Reports</v>
      </c>
      <c r="C7" s="10">
        <f>'3A Host Detail'!C30</f>
        <v>0</v>
      </c>
      <c r="D7" s="10">
        <f>'3A Host Detail'!D30</f>
        <v>0</v>
      </c>
      <c r="E7" s="10">
        <f>'3A Host Detail'!E30</f>
        <v>0</v>
      </c>
      <c r="F7" s="10">
        <f>'3A Host Detail'!F30</f>
        <v>0</v>
      </c>
      <c r="G7" s="10">
        <f t="shared" si="0"/>
        <v>0</v>
      </c>
    </row>
    <row r="8" spans="1:8" ht="15.75" thickBot="1" x14ac:dyDescent="0.3">
      <c r="A8" s="15">
        <v>5</v>
      </c>
      <c r="B8" s="4" t="str">
        <f>VLOOKUP(A8,'3A Host Detail'!$A$4:$B$994,2)</f>
        <v>Other Host System Costs</v>
      </c>
      <c r="C8" s="10">
        <f>'3A Host Detail'!C47</f>
        <v>0</v>
      </c>
      <c r="D8" s="10">
        <f>'3A Host Detail'!D47</f>
        <v>0</v>
      </c>
      <c r="E8" s="10">
        <f>'3A Host Detail'!E47</f>
        <v>0</v>
      </c>
      <c r="F8" s="10">
        <f>'3A Host Detail'!F47</f>
        <v>0</v>
      </c>
      <c r="G8" s="10">
        <f>SUM(C8:F8)</f>
        <v>0</v>
      </c>
      <c r="H8" s="40"/>
    </row>
    <row r="9" spans="1:8" ht="15.75" thickTop="1" x14ac:dyDescent="0.25">
      <c r="A9" s="165" t="s">
        <v>358</v>
      </c>
      <c r="B9" s="166"/>
      <c r="C9" s="32">
        <f>SUM(C4:C8)</f>
        <v>0</v>
      </c>
      <c r="D9" s="32">
        <f>SUM(D4:D8)</f>
        <v>0</v>
      </c>
      <c r="E9" s="32">
        <f>SUM(E4:E8)</f>
        <v>0</v>
      </c>
      <c r="F9" s="32">
        <f>SUM(F4:F8)</f>
        <v>0</v>
      </c>
      <c r="G9" s="32">
        <f>SUM(C9:F9)</f>
        <v>0</v>
      </c>
    </row>
  </sheetData>
  <sheetProtection algorithmName="SHA-512" hashValue="+5psdrbMhZQAEyyBsXZQsSrJgIxqVNT1ZjbOBurSQ2Kq+weVDDZn5dGQIieGM3JdY4+bfkSEpHU2pg08ZmWDLQ==" saltValue="opWmSgGBMJ6eQp3807vwiQ==" spinCount="100000" sheet="1" objects="1" scenarios="1"/>
  <mergeCells count="3">
    <mergeCell ref="A1:G1"/>
    <mergeCell ref="A9:B9"/>
    <mergeCell ref="A3:G3"/>
  </mergeCells>
  <pageMargins left="0.7" right="0.7" top="0.75" bottom="0.75" header="0.3" footer="0.3"/>
  <pageSetup paperSize="5" fitToHeight="0" orientation="landscape" horizontalDpi="90" verticalDpi="90" r:id="rId1"/>
  <headerFooter scaleWithDoc="0">
    <oddHeader>&amp;R&amp;"-,Bold"Alameda CTC Electronic Toll System Integration Services
RFP No. R22-0009</oddHeader>
    <oddFooter>&amp;L&amp;"-,Bold"March 2022 - Addendum 4, May 2022&amp;C&amp;"-,Bold"Page &amp;P of &amp;N&amp;R&amp;"-,Bold"Appendix D-10: Price Proposal Forms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d2334860-c0ec-4630-b18a-d1402b3f55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950A6D7A26744E954BDB619CDC7C59" ma:contentTypeVersion="11" ma:contentTypeDescription="Create a new document." ma:contentTypeScope="" ma:versionID="8cf196ccbd1853c2e219b6bc5db8ca39">
  <xsd:schema xmlns:xsd="http://www.w3.org/2001/XMLSchema" xmlns:xs="http://www.w3.org/2001/XMLSchema" xmlns:p="http://schemas.microsoft.com/office/2006/metadata/properties" xmlns:ns2="d2334860-c0ec-4630-b18a-d1402b3f55bc" xmlns:ns3="9cb24e80-e638-4283-b7e9-4cd209f5b250" targetNamespace="http://schemas.microsoft.com/office/2006/metadata/properties" ma:root="true" ma:fieldsID="fa82d4b94ba2b623ea627a21b6433508" ns2:_="" ns3:_="">
    <xsd:import namespace="d2334860-c0ec-4630-b18a-d1402b3f55bc"/>
    <xsd:import namespace="9cb24e80-e638-4283-b7e9-4cd209f5b2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34860-c0ec-4630-b18a-d1402b3f55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Notes" ma:index="18"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24e80-e638-4283-b7e9-4cd209f5b2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AD4F7-EB26-4F7E-B28F-DB1D24DEABC5}">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9cb24e80-e638-4283-b7e9-4cd209f5b250"/>
    <ds:schemaRef ds:uri="d2334860-c0ec-4630-b18a-d1402b3f55bc"/>
    <ds:schemaRef ds:uri="http://www.w3.org/XML/1998/namespace"/>
  </ds:schemaRefs>
</ds:datastoreItem>
</file>

<file path=customXml/itemProps2.xml><?xml version="1.0" encoding="utf-8"?>
<ds:datastoreItem xmlns:ds="http://schemas.openxmlformats.org/officeDocument/2006/customXml" ds:itemID="{B04E8E0E-97D7-48E5-B509-92631F1709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34860-c0ec-4630-b18a-d1402b3f55bc"/>
    <ds:schemaRef ds:uri="9cb24e80-e638-4283-b7e9-4cd209f5b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AED051-521F-468D-8E85-7781E8DEF1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Project Summary</vt:lpstr>
      <vt:lpstr>1A Program Dev Detail</vt:lpstr>
      <vt:lpstr>1B Program Dev Summary</vt:lpstr>
      <vt:lpstr>2A Roadside Detail</vt:lpstr>
      <vt:lpstr>2B Roadside Summary</vt:lpstr>
      <vt:lpstr>2C Roadside Combination Matrix</vt:lpstr>
      <vt:lpstr>3A Host Detail</vt:lpstr>
      <vt:lpstr>3B Host Summary</vt:lpstr>
      <vt:lpstr>4A Host O&amp;M Detail</vt:lpstr>
      <vt:lpstr>4B Roadside O&amp;M Detail</vt:lpstr>
      <vt:lpstr>4C O&amp;M Summary</vt:lpstr>
      <vt:lpstr>5 Image Review Costs</vt:lpstr>
      <vt:lpstr>6 Add. Staff Rates</vt:lpstr>
      <vt:lpstr>7 Payment Schedule</vt:lpstr>
      <vt:lpstr>8 Prime and Sub LBE SLBE Commit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Van Hyning</dc:creator>
  <cp:keywords/>
  <dc:description/>
  <cp:lastModifiedBy>Rich Shinn</cp:lastModifiedBy>
  <cp:revision/>
  <cp:lastPrinted>2022-05-09T20:38:27Z</cp:lastPrinted>
  <dcterms:created xsi:type="dcterms:W3CDTF">2021-11-01T17:06:00Z</dcterms:created>
  <dcterms:modified xsi:type="dcterms:W3CDTF">2022-05-26T19:26:16Z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0x0101000E950A6D7A26744E954BDB619CDC7C59</vt:lpwstr>
  </property>
</Properties>
</file>