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" i="1" l="1"/>
  <c r="E30" i="1" s="1"/>
  <c r="F11" i="1"/>
  <c r="F30" i="1" s="1"/>
  <c r="E25" i="1"/>
  <c r="E16" i="1"/>
  <c r="E15" i="1"/>
  <c r="E17" i="1" s="1"/>
  <c r="E21" i="1" s="1"/>
  <c r="E10" i="1"/>
  <c r="E9" i="1"/>
  <c r="E8" i="1"/>
  <c r="F29" i="1"/>
  <c r="E29" i="1"/>
  <c r="E18" i="1" l="1"/>
  <c r="E22" i="1" s="1"/>
  <c r="E23" i="1" s="1"/>
  <c r="E26" i="1" s="1"/>
  <c r="E31" i="1" s="1"/>
  <c r="F25" i="1"/>
  <c r="F10" i="1"/>
  <c r="F16" i="1"/>
  <c r="F15" i="1"/>
  <c r="F9" i="1"/>
  <c r="F8" i="1"/>
  <c r="F17" i="1" l="1"/>
  <c r="F21" i="1" s="1"/>
  <c r="F18" i="1"/>
  <c r="F22" i="1" s="1"/>
  <c r="F23" i="1" l="1"/>
  <c r="F26" i="1" s="1"/>
  <c r="F31" i="1" s="1"/>
</calcChain>
</file>

<file path=xl/sharedStrings.xml><?xml version="1.0" encoding="utf-8"?>
<sst xmlns="http://schemas.openxmlformats.org/spreadsheetml/2006/main" count="102" uniqueCount="89">
  <si>
    <t>Base Year Population</t>
  </si>
  <si>
    <t>Forecast Year Population</t>
  </si>
  <si>
    <t>Base Year Bike Lane Miles</t>
  </si>
  <si>
    <t>Forecast Year Bike Lane Miles</t>
  </si>
  <si>
    <t>Base Year Bike Path Miles</t>
  </si>
  <si>
    <t>Forecast Year Bike Path Miles</t>
  </si>
  <si>
    <t>Base Year Bike Commuters</t>
  </si>
  <si>
    <t>Base Year Bike Lane Miles per 100,000 Population</t>
  </si>
  <si>
    <t>Base Year Bike Path Miles per 100,000 Population</t>
  </si>
  <si>
    <t>Base Year Bike Commuter per 10,000 Population</t>
  </si>
  <si>
    <t>Forecast Year Bike Lane Miles per 100,000 Population</t>
  </si>
  <si>
    <t>Forecast Year Bike Path Miles per 100,000 Population</t>
  </si>
  <si>
    <t>Forecast Year Bike Commuter per 10,000 Population</t>
  </si>
  <si>
    <t>Percent Increase Bike Lane Miles per 100,000 Population</t>
  </si>
  <si>
    <t>Percent Increase Bike Path Miles per 100,000 Population</t>
  </si>
  <si>
    <t>Elasticity of Bike Commuters with respect to Bike Lane Miles</t>
  </si>
  <si>
    <t>Elasticity of Bike Commuters with respect to Bike Path Miles</t>
  </si>
  <si>
    <t>Bay Area Bicycle Mode Share - Commute Trips</t>
  </si>
  <si>
    <t>Bay Area Bicycle Mode Share - All Trips</t>
  </si>
  <si>
    <t>Ratio of All Trip Mode Share to Commute Trip Mode Share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</si>
  <si>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</si>
  <si>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</si>
  <si>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</si>
  <si>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</si>
  <si>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</si>
  <si>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</si>
  <si>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</si>
  <si>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</si>
  <si>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</si>
  <si>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</si>
  <si>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</si>
  <si>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</si>
  <si>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</si>
  <si>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</si>
  <si>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</si>
  <si>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</si>
  <si>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</si>
  <si>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</si>
  <si>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</si>
  <si>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</si>
  <si>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</si>
  <si>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</si>
  <si>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(C) / (A) * 100,000</t>
  </si>
  <si>
    <t>Forecast Year Bicycle Commute Mode Share</t>
  </si>
  <si>
    <t>W</t>
  </si>
  <si>
    <t>X</t>
  </si>
  <si>
    <t>Y</t>
  </si>
  <si>
    <t>Z</t>
  </si>
  <si>
    <t>Forecast Year Bicycle Mode Share - All Trips</t>
  </si>
  <si>
    <t>Example</t>
  </si>
  <si>
    <t>BATS 2000</t>
  </si>
  <si>
    <t>Formula/Source</t>
  </si>
  <si>
    <t>Value</t>
  </si>
  <si>
    <t>Required Input</t>
  </si>
  <si>
    <t>Buehler and Pucher (2012)</t>
  </si>
  <si>
    <t>Percent Increase Bike Commuters per 100,000 Population from Bike Lanes</t>
  </si>
  <si>
    <t>Percent Increase Bike Commuters per 100,000 Population from Bike Paths</t>
  </si>
  <si>
    <t>AA</t>
  </si>
  <si>
    <t>Base Year Bicycle Mode Share - All Trips</t>
  </si>
  <si>
    <t>Forecast Year Commuters - All Modes</t>
  </si>
  <si>
    <t>Forecast Year Commuters per 10,000 Population</t>
  </si>
  <si>
    <t>Base Year Commuters - All Modes</t>
  </si>
  <si>
    <t>(O) * (Q) / (10%)</t>
  </si>
  <si>
    <t>AB</t>
  </si>
  <si>
    <t>(D) / (A) * 100,000</t>
  </si>
  <si>
    <t>(E) / (A) * 10,000</t>
  </si>
  <si>
    <t>Base Year Bicycle Mode Share - Commute Trips</t>
  </si>
  <si>
    <t>(K) / (J) * 100,000</t>
  </si>
  <si>
    <t>(L) / (J) * 100,000</t>
  </si>
  <si>
    <t xml:space="preserve">(M) / (F ) </t>
  </si>
  <si>
    <t>(N) / (G)</t>
  </si>
  <si>
    <t>(P) * (R) / (10%)</t>
  </si>
  <si>
    <t>(H) * (1 + S + T)</t>
  </si>
  <si>
    <t>(V) / (J) * 10,000</t>
  </si>
  <si>
    <t>(U) / (W)</t>
  </si>
  <si>
    <t>(Z) / (Y)</t>
  </si>
  <si>
    <t>(X) * (AA)</t>
  </si>
  <si>
    <t>AC</t>
  </si>
  <si>
    <t>(E) / (B)</t>
  </si>
  <si>
    <t>(I) * (AA)</t>
  </si>
  <si>
    <t>Parameter</t>
  </si>
  <si>
    <t>Key</t>
  </si>
  <si>
    <t>Intermediate Calculated Value</t>
  </si>
  <si>
    <t>Hardcoded Parameter</t>
  </si>
  <si>
    <t>Outputs</t>
  </si>
  <si>
    <t>Include cycletrack mileage here</t>
  </si>
  <si>
    <t>Can be obtained from ACS Table B01001</t>
  </si>
  <si>
    <t>Can be obtained from ACS Table B08006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</si>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</sst>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9" fontId="0" fillId="0" borderId="0" xfId="1" applyFont="1" applyAlignment="1">
      <alignment horizontal="right"/>
    </xf>
    <xf numFmtId="10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2" fillId="0" borderId="0" xfId="0" applyFont="1" applyFill="1"/>
    <xf numFmtId="0" fontId="0" fillId="2" borderId="0" xfId="0" applyFill="1"/>
    <xf numFmtId="0" fontId="0" fillId="3" borderId="0" xfId="0" applyFill="1"/>
    <xf numFmtId="10" fontId="0" fillId="2" borderId="0" xfId="0" applyNumberFormat="1" applyFill="1" applyAlignment="1">
      <alignment horizontal="right"/>
    </xf>
    <xf numFmtId="164" fontId="0" fillId="3" borderId="0" xfId="1" applyNumberFormat="1" applyFont="1" applyFill="1" applyAlignment="1">
      <alignment horizontal="right"/>
    </xf>
    <xf numFmtId="0" fontId="0" fillId="4" borderId="0" xfId="0" applyFill="1" applyAlignment="1">
      <alignment horizontal="right"/>
    </xf>
    <xf numFmtId="0" fontId="0" fillId="4" borderId="0" xfId="0" applyFill="1"/>
    <xf numFmtId="3" fontId="0" fillId="5" borderId="0" xfId="0" applyNumberFormat="1" applyFill="1" applyAlignment="1">
      <alignment horizontal="right"/>
    </xf>
    <xf numFmtId="9" fontId="0" fillId="5" borderId="0" xfId="1" applyFont="1" applyFill="1" applyAlignment="1">
      <alignment horizontal="right"/>
    </xf>
    <xf numFmtId="0" fontId="0" fillId="5" borderId="0" xfId="0" applyFill="1" applyAlignment="1">
      <alignment horizontal="right"/>
    </xf>
    <xf numFmtId="1" fontId="0" fillId="5" borderId="0" xfId="0" applyNumberFormat="1" applyFill="1" applyAlignment="1">
      <alignment horizontal="right"/>
    </xf>
    <xf numFmtId="164" fontId="0" fillId="5" borderId="0" xfId="1" applyNumberFormat="1" applyFont="1" applyFill="1" applyAlignment="1">
      <alignment horizontal="right"/>
    </xf>
    <xf numFmtId="0" fontId="0" fillId="5" borderId="0" xfId="0" applyFill="1"/>
    <xf numFmtId="2" fontId="0" fillId="5" borderId="0" xfId="0" applyNumberForma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7"/>
  <sheetViews>
    <sheetView tabSelected="1" workbookViewId="0">
      <selection activeCell="H7" sqref="H7"/>
    </sheetView>
  </sheetViews>
  <sheetFormatPr defaultRowHeight="15" x14ac:dyDescent="0.25"/>
  <cols>
    <col min="3" max="3" width="66.5703125" bestFit="1" customWidth="1"/>
    <col min="4" max="4" width="24.5703125" bestFit="1" customWidth="1"/>
    <col min="5" max="5" width="9.85546875" bestFit="1" customWidth="1"/>
    <col min="8" max="8" width="36.7109375" bestFit="1" customWidth="1"/>
  </cols>
  <sheetData>
    <row r="2" spans="2:8" x14ac:dyDescent="0.25">
      <c r="C2" s="1" t="s">
        <v>80</v>
      </c>
      <c r="D2" s="1" t="s">
        <v>51</v>
      </c>
      <c r="E2" s="1" t="s">
        <v>52</v>
      </c>
      <c r="F2" s="1" t="s">
        <v>49</v>
      </c>
      <c r="H2" s="1" t="s">
        <v>88</v>
      </c>
    </row>
    <row r="3" spans="2:8" x14ac:dyDescent="0.25">
      <c r="B3" t="s">
        <v>20</v>
      </c>
      <c r="C3" t="s">
        <v>0</v>
      </c>
      <c r="D3" s="9" t="s">
        <v>53</v>
      </c>
      <c r="E3" s="18"/>
      <c r="F3" s="2">
        <v>125000</v>
      </c>
      <c r="G3" s="3"/>
      <c r="H3" t="s">
        <v>86</v>
      </c>
    </row>
    <row r="4" spans="2:8" x14ac:dyDescent="0.25">
      <c r="B4" t="s">
        <v>21</v>
      </c>
      <c r="C4" t="s">
        <v>61</v>
      </c>
      <c r="D4" s="9" t="s">
        <v>53</v>
      </c>
      <c r="E4" s="18"/>
      <c r="F4" s="2">
        <v>62500</v>
      </c>
      <c r="G4" s="3"/>
      <c r="H4" t="s">
        <v>87</v>
      </c>
    </row>
    <row r="5" spans="2:8" x14ac:dyDescent="0.25">
      <c r="B5" t="s">
        <v>22</v>
      </c>
      <c r="C5" t="s">
        <v>2</v>
      </c>
      <c r="D5" s="9" t="s">
        <v>53</v>
      </c>
      <c r="E5" s="18"/>
      <c r="F5" s="2">
        <v>40</v>
      </c>
      <c r="G5" s="3"/>
    </row>
    <row r="6" spans="2:8" x14ac:dyDescent="0.25">
      <c r="B6" t="s">
        <v>23</v>
      </c>
      <c r="C6" t="s">
        <v>4</v>
      </c>
      <c r="D6" s="9" t="s">
        <v>53</v>
      </c>
      <c r="E6" s="18"/>
      <c r="F6" s="2">
        <v>10</v>
      </c>
      <c r="G6" s="3"/>
      <c r="H6" t="s">
        <v>85</v>
      </c>
    </row>
    <row r="7" spans="2:8" x14ac:dyDescent="0.25">
      <c r="B7" t="s">
        <v>24</v>
      </c>
      <c r="C7" t="s">
        <v>6</v>
      </c>
      <c r="D7" s="9" t="s">
        <v>53</v>
      </c>
      <c r="E7" s="18"/>
      <c r="F7" s="2">
        <v>2000</v>
      </c>
      <c r="G7" s="3"/>
      <c r="H7" t="s">
        <v>87</v>
      </c>
    </row>
    <row r="8" spans="2:8" x14ac:dyDescent="0.25">
      <c r="B8" t="s">
        <v>25</v>
      </c>
      <c r="C8" t="s">
        <v>7</v>
      </c>
      <c r="D8" s="10" t="s">
        <v>42</v>
      </c>
      <c r="E8" s="20" t="e">
        <f>E5/E3*100000</f>
        <v>#DIV/0!</v>
      </c>
      <c r="F8" s="2">
        <f>F5/F3*100000</f>
        <v>32</v>
      </c>
      <c r="G8" s="3"/>
    </row>
    <row r="9" spans="2:8" x14ac:dyDescent="0.25">
      <c r="B9" t="s">
        <v>26</v>
      </c>
      <c r="C9" t="s">
        <v>8</v>
      </c>
      <c r="D9" s="10" t="s">
        <v>64</v>
      </c>
      <c r="E9" s="20" t="e">
        <f>E6/E3*100000</f>
        <v>#DIV/0!</v>
      </c>
      <c r="F9" s="2">
        <f>F6/F3*100000</f>
        <v>8</v>
      </c>
      <c r="G9" s="3"/>
    </row>
    <row r="10" spans="2:8" x14ac:dyDescent="0.25">
      <c r="B10" t="s">
        <v>27</v>
      </c>
      <c r="C10" t="s">
        <v>9</v>
      </c>
      <c r="D10" s="10" t="s">
        <v>65</v>
      </c>
      <c r="E10" s="20" t="e">
        <f>(E7/E3)*10000</f>
        <v>#DIV/0!</v>
      </c>
      <c r="F10" s="2">
        <f>(F7/F3)*10000</f>
        <v>160</v>
      </c>
      <c r="G10" s="3"/>
    </row>
    <row r="11" spans="2:8" x14ac:dyDescent="0.25">
      <c r="B11" t="s">
        <v>28</v>
      </c>
      <c r="C11" t="s">
        <v>66</v>
      </c>
      <c r="D11" s="10" t="s">
        <v>78</v>
      </c>
      <c r="E11" s="21" t="e">
        <f>E7/E4</f>
        <v>#DIV/0!</v>
      </c>
      <c r="F11" s="4">
        <f>F7/F4</f>
        <v>3.2000000000000001E-2</v>
      </c>
      <c r="G11" s="3"/>
    </row>
    <row r="12" spans="2:8" x14ac:dyDescent="0.25">
      <c r="B12" t="s">
        <v>29</v>
      </c>
      <c r="C12" t="s">
        <v>1</v>
      </c>
      <c r="D12" s="9" t="s">
        <v>53</v>
      </c>
      <c r="E12" s="18"/>
      <c r="F12" s="2">
        <v>175000</v>
      </c>
      <c r="G12" s="3"/>
    </row>
    <row r="13" spans="2:8" x14ac:dyDescent="0.25">
      <c r="B13" t="s">
        <v>30</v>
      </c>
      <c r="C13" t="s">
        <v>3</v>
      </c>
      <c r="D13" s="9" t="s">
        <v>53</v>
      </c>
      <c r="E13" s="18"/>
      <c r="F13" s="2">
        <v>75</v>
      </c>
      <c r="G13" s="3"/>
    </row>
    <row r="14" spans="2:8" x14ac:dyDescent="0.25">
      <c r="B14" t="s">
        <v>31</v>
      </c>
      <c r="C14" t="s">
        <v>5</v>
      </c>
      <c r="D14" s="9" t="s">
        <v>53</v>
      </c>
      <c r="E14" s="18"/>
      <c r="F14" s="2">
        <v>45</v>
      </c>
      <c r="G14" s="3"/>
      <c r="H14" t="s">
        <v>85</v>
      </c>
    </row>
    <row r="15" spans="2:8" x14ac:dyDescent="0.25">
      <c r="B15" t="s">
        <v>32</v>
      </c>
      <c r="C15" t="s">
        <v>10</v>
      </c>
      <c r="D15" s="10" t="s">
        <v>67</v>
      </c>
      <c r="E15" s="22" t="e">
        <f>E13/E12*100000</f>
        <v>#DIV/0!</v>
      </c>
      <c r="F15" s="8">
        <f>F13/F12*100000</f>
        <v>42.857142857142854</v>
      </c>
      <c r="G15" s="3"/>
    </row>
    <row r="16" spans="2:8" x14ac:dyDescent="0.25">
      <c r="B16" t="s">
        <v>33</v>
      </c>
      <c r="C16" t="s">
        <v>11</v>
      </c>
      <c r="D16" s="10" t="s">
        <v>68</v>
      </c>
      <c r="E16" s="22" t="e">
        <f>E14/E12*100000</f>
        <v>#DIV/0!</v>
      </c>
      <c r="F16" s="8">
        <f>F14/F12*100000</f>
        <v>25.714285714285715</v>
      </c>
      <c r="G16" s="3"/>
    </row>
    <row r="17" spans="2:7" x14ac:dyDescent="0.25">
      <c r="B17" t="s">
        <v>34</v>
      </c>
      <c r="C17" t="s">
        <v>13</v>
      </c>
      <c r="D17" s="10" t="s">
        <v>69</v>
      </c>
      <c r="E17" s="21" t="e">
        <f>(E15-E8)/E8</f>
        <v>#DIV/0!</v>
      </c>
      <c r="F17" s="4">
        <f>(F15-F8)/F8</f>
        <v>0.33928571428571419</v>
      </c>
      <c r="G17" s="3"/>
    </row>
    <row r="18" spans="2:7" x14ac:dyDescent="0.25">
      <c r="B18" t="s">
        <v>35</v>
      </c>
      <c r="C18" t="s">
        <v>14</v>
      </c>
      <c r="D18" s="10" t="s">
        <v>70</v>
      </c>
      <c r="E18" s="21" t="e">
        <f>(E16-E9)/E9</f>
        <v>#DIV/0!</v>
      </c>
      <c r="F18" s="4">
        <f>(F16-F9)/F9</f>
        <v>2.2142857142857144</v>
      </c>
      <c r="G18" s="3"/>
    </row>
    <row r="19" spans="2:7" x14ac:dyDescent="0.25">
      <c r="B19" t="s">
        <v>36</v>
      </c>
      <c r="C19" t="s">
        <v>15</v>
      </c>
      <c r="D19" s="11" t="s">
        <v>54</v>
      </c>
      <c r="E19" s="16">
        <v>3.1E-2</v>
      </c>
      <c r="F19" s="5">
        <v>3.1E-2</v>
      </c>
      <c r="G19" s="3"/>
    </row>
    <row r="20" spans="2:7" x14ac:dyDescent="0.25">
      <c r="B20" t="s">
        <v>37</v>
      </c>
      <c r="C20" t="s">
        <v>16</v>
      </c>
      <c r="D20" s="11" t="s">
        <v>54</v>
      </c>
      <c r="E20" s="16">
        <v>2.4500000000000001E-2</v>
      </c>
      <c r="F20" s="5">
        <v>2.4500000000000001E-2</v>
      </c>
      <c r="G20" s="3"/>
    </row>
    <row r="21" spans="2:7" x14ac:dyDescent="0.25">
      <c r="B21" t="s">
        <v>38</v>
      </c>
      <c r="C21" t="s">
        <v>55</v>
      </c>
      <c r="D21" s="11" t="s">
        <v>62</v>
      </c>
      <c r="E21" s="21" t="e">
        <f>E17*0.031/0.1</f>
        <v>#DIV/0!</v>
      </c>
      <c r="F21" s="4">
        <f>F17*0.031/0.1</f>
        <v>0.10517857142857139</v>
      </c>
      <c r="G21" s="4"/>
    </row>
    <row r="22" spans="2:7" x14ac:dyDescent="0.25">
      <c r="B22" t="s">
        <v>39</v>
      </c>
      <c r="C22" t="s">
        <v>56</v>
      </c>
      <c r="D22" s="11" t="s">
        <v>71</v>
      </c>
      <c r="E22" s="21" t="e">
        <f>E18*0.0245/0.1</f>
        <v>#DIV/0!</v>
      </c>
      <c r="F22" s="4">
        <f>F18*0.0245/0.1</f>
        <v>0.54249999999999998</v>
      </c>
      <c r="G22" s="3"/>
    </row>
    <row r="23" spans="2:7" x14ac:dyDescent="0.25">
      <c r="B23" t="s">
        <v>40</v>
      </c>
      <c r="C23" t="s">
        <v>12</v>
      </c>
      <c r="D23" s="10" t="s">
        <v>72</v>
      </c>
      <c r="E23" s="23" t="e">
        <f>E10*(1+E21+E22)</f>
        <v>#DIV/0!</v>
      </c>
      <c r="F23" s="6">
        <f>F10*(1+F21+F22)</f>
        <v>263.62857142857143</v>
      </c>
      <c r="G23" s="3"/>
    </row>
    <row r="24" spans="2:7" x14ac:dyDescent="0.25">
      <c r="B24" t="s">
        <v>41</v>
      </c>
      <c r="C24" t="s">
        <v>59</v>
      </c>
      <c r="D24" s="9" t="s">
        <v>53</v>
      </c>
      <c r="E24" s="18"/>
      <c r="F24" s="2">
        <v>87500</v>
      </c>
      <c r="G24" s="3"/>
    </row>
    <row r="25" spans="2:7" x14ac:dyDescent="0.25">
      <c r="B25" t="s">
        <v>44</v>
      </c>
      <c r="C25" t="s">
        <v>60</v>
      </c>
      <c r="D25" s="9" t="s">
        <v>73</v>
      </c>
      <c r="E25" s="20" t="e">
        <f>E24/E12*10000</f>
        <v>#DIV/0!</v>
      </c>
      <c r="F25" s="2">
        <f>F24/F12*10000</f>
        <v>5000</v>
      </c>
      <c r="G25" s="3"/>
    </row>
    <row r="26" spans="2:7" x14ac:dyDescent="0.25">
      <c r="B26" t="s">
        <v>45</v>
      </c>
      <c r="C26" t="s">
        <v>43</v>
      </c>
      <c r="D26" s="10" t="s">
        <v>74</v>
      </c>
      <c r="E26" s="24" t="e">
        <f>E23/E25</f>
        <v>#DIV/0!</v>
      </c>
      <c r="F26" s="7">
        <f>F23/F25</f>
        <v>5.2725714285714285E-2</v>
      </c>
      <c r="G26" s="3"/>
    </row>
    <row r="27" spans="2:7" x14ac:dyDescent="0.25">
      <c r="B27" t="s">
        <v>46</v>
      </c>
      <c r="C27" t="s">
        <v>17</v>
      </c>
      <c r="D27" s="11" t="s">
        <v>50</v>
      </c>
      <c r="E27" s="16">
        <v>1.7999999999999999E-2</v>
      </c>
      <c r="F27" s="5">
        <v>1.7999999999999999E-2</v>
      </c>
      <c r="G27" s="3"/>
    </row>
    <row r="28" spans="2:7" x14ac:dyDescent="0.25">
      <c r="B28" t="s">
        <v>47</v>
      </c>
      <c r="C28" t="s">
        <v>18</v>
      </c>
      <c r="D28" s="11" t="s">
        <v>50</v>
      </c>
      <c r="E28" s="16">
        <v>1.4999999999999999E-2</v>
      </c>
      <c r="F28" s="5">
        <v>1.4999999999999999E-2</v>
      </c>
      <c r="G28" s="3"/>
    </row>
    <row r="29" spans="2:7" x14ac:dyDescent="0.25">
      <c r="B29" t="s">
        <v>57</v>
      </c>
      <c r="C29" t="s">
        <v>19</v>
      </c>
      <c r="D29" s="12" t="s">
        <v>75</v>
      </c>
      <c r="E29" s="26">
        <f>E28/E27</f>
        <v>0.83333333333333337</v>
      </c>
      <c r="F29" s="8">
        <f>F28/F27</f>
        <v>0.83333333333333337</v>
      </c>
      <c r="G29" s="3"/>
    </row>
    <row r="30" spans="2:7" x14ac:dyDescent="0.25">
      <c r="B30" t="s">
        <v>63</v>
      </c>
      <c r="C30" t="s">
        <v>58</v>
      </c>
      <c r="D30" s="12" t="s">
        <v>79</v>
      </c>
      <c r="E30" s="17" t="e">
        <f>E11*E29</f>
        <v>#DIV/0!</v>
      </c>
      <c r="F30" s="7">
        <f>F11*F29</f>
        <v>2.6666666666666668E-2</v>
      </c>
      <c r="G30" s="3"/>
    </row>
    <row r="31" spans="2:7" x14ac:dyDescent="0.25">
      <c r="B31" t="s">
        <v>77</v>
      </c>
      <c r="C31" t="s">
        <v>48</v>
      </c>
      <c r="D31" s="10" t="s">
        <v>76</v>
      </c>
      <c r="E31" s="17" t="e">
        <f>E26*E29</f>
        <v>#DIV/0!</v>
      </c>
      <c r="F31" s="7">
        <f>F26*F29</f>
        <v>4.3938095238095241E-2</v>
      </c>
      <c r="G31" s="3"/>
    </row>
    <row r="33" spans="3:4" x14ac:dyDescent="0.25">
      <c r="C33" s="13" t="s">
        <v>81</v>
      </c>
    </row>
    <row r="34" spans="3:4" x14ac:dyDescent="0.25">
      <c r="C34" t="s">
        <v>53</v>
      </c>
      <c r="D34" s="19"/>
    </row>
    <row r="35" spans="3:4" x14ac:dyDescent="0.25">
      <c r="C35" t="s">
        <v>82</v>
      </c>
      <c r="D35" s="25"/>
    </row>
    <row r="36" spans="3:4" x14ac:dyDescent="0.25">
      <c r="C36" t="s">
        <v>83</v>
      </c>
      <c r="D36" s="14"/>
    </row>
    <row r="37" spans="3:4" x14ac:dyDescent="0.25">
      <c r="C37" t="s">
        <v>84</v>
      </c>
      <c r="D3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ACTC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Bomberg</dc:creator>
  <cp:lastModifiedBy>Matthew Bomberg</cp:lastModifiedBy>
  <dcterms:created xsi:type="dcterms:W3CDTF">2015-07-09T17:40:59Z</dcterms:created>
  <dcterms:modified xsi:type="dcterms:W3CDTF">2015-10-01T00:42:14Z</dcterms:modified>
</cp:coreProperties>
</file>